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0" yWindow="65264" windowWidth="20214" windowHeight="11479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1,2'!$A$1:$Q$27</definedName>
    <definedName name="_xlnm.Print_Area" localSheetId="5">'CUADRO 1,3'!$A$1:$Q$27</definedName>
    <definedName name="_xlnm.Print_Area" localSheetId="6">'CUADRO 1,4'!$A$1:$Y$38</definedName>
    <definedName name="_xlnm.Print_Area" localSheetId="7">'CUADRO 1,5'!$A$3:$Y$42</definedName>
    <definedName name="_xlnm.Print_Area" localSheetId="9">'CUADRO 1,7'!$A$1:$Q$54</definedName>
    <definedName name="_xlnm.Print_Area" localSheetId="16">'CUADRO 1.10'!$A$1:$Z$65</definedName>
    <definedName name="_xlnm.Print_Area" localSheetId="17">'CUADRO 1.11'!$A$3:$Z$65</definedName>
    <definedName name="_xlnm.Print_Area" localSheetId="18">'CUADRO 1.12'!$A$1:$Z$24</definedName>
    <definedName name="_xlnm.Print_Area" localSheetId="19">'CUADRO 1.13'!$A$3:$Z$16</definedName>
    <definedName name="_xlnm.Print_Area" localSheetId="2">'CUADRO 1.1A'!$A$1:$O$36</definedName>
    <definedName name="_xlnm.Print_Area" localSheetId="3">'CUADRO 1.1B'!$A$1:$O$36</definedName>
    <definedName name="_xlnm.Print_Area" localSheetId="8">'CUADRO 1.6'!$A$1:$R$60</definedName>
    <definedName name="_xlnm.Print_Area" localSheetId="10">'CUADRO 1.8'!$A$1:$Y$75</definedName>
    <definedName name="_xlnm.Print_Area" localSheetId="11">'CUADRO 1.8 B'!$A$3:$Y$46</definedName>
    <definedName name="_xlnm.Print_Area" localSheetId="12">'CUADRO 1.8 C'!$A$1:$Z$63</definedName>
    <definedName name="_xlnm.Print_Area" localSheetId="13">'CUADRO 1.9'!$A$1:$Y$63</definedName>
    <definedName name="_xlnm.Print_Area" localSheetId="14">'CUADRO 1.9 B'!$A$1:$Y$47</definedName>
    <definedName name="_xlnm.Print_Area" localSheetId="15">'CUADRO 1.9 C'!$A$1:$Z$76</definedName>
    <definedName name="_xlnm.Print_Area" localSheetId="0">'INDICE'!$A$1:$D$32</definedName>
    <definedName name="PAX_NACIONAL" localSheetId="5">'CUADRO 1,3'!$A$6:$N$24</definedName>
    <definedName name="PAX_NACIONAL" localSheetId="6">'CUADRO 1,4'!$A$6:$T$36</definedName>
    <definedName name="PAX_NACIONAL" localSheetId="7">'CUADRO 1,5'!$A$6:$T$40</definedName>
    <definedName name="PAX_NACIONAL" localSheetId="9">'CUADRO 1,7'!$A$6:$N$52</definedName>
    <definedName name="PAX_NACIONAL" localSheetId="16">'CUADRO 1.10'!$A$6:$U$61</definedName>
    <definedName name="PAX_NACIONAL" localSheetId="17">'CUADRO 1.11'!$A$6:$U$63</definedName>
    <definedName name="PAX_NACIONAL" localSheetId="18">'CUADRO 1.12'!$A$7:$U$21</definedName>
    <definedName name="PAX_NACIONAL" localSheetId="19">'CUADRO 1.13'!$A$6:$U$14</definedName>
    <definedName name="PAX_NACIONAL" localSheetId="8">'CUADRO 1.6'!$A$6:$N$58</definedName>
    <definedName name="PAX_NACIONAL" localSheetId="10">'CUADRO 1.8'!$A$6:$T$71</definedName>
    <definedName name="PAX_NACIONAL" localSheetId="11">'CUADRO 1.8 B'!$A$6:$T$43</definedName>
    <definedName name="PAX_NACIONAL" localSheetId="12">'CUADRO 1.8 C'!$A$6:$T$60</definedName>
    <definedName name="PAX_NACIONAL" localSheetId="13">'CUADRO 1.9'!$A$6:$T$59</definedName>
    <definedName name="PAX_NACIONAL" localSheetId="14">'CUADRO 1.9 B'!$A$6:$T$42</definedName>
    <definedName name="PAX_NACIONAL" localSheetId="15">'CUADRO 1.9 C'!$A$6:$T$71</definedName>
    <definedName name="PAX_NACIONAL">'CUADRO 1,2'!$A$6:$N$24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<sst xmlns="http://schemas.openxmlformats.org/spreadsheetml/2006/main" count="1570" uniqueCount="469">
  <si>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</si>
  <si>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</si>
  <si>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</si>
  <si>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</si>
  <si>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</si>
  <si>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</si>
  <si>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</si>
  <si>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</si>
  <si>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</si>
  <si>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</si>
  <si>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</si>
  <si>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</si>
  <si>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</si>
  <si>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</si>
  <si>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</si>
  <si>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</si>
  <si>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</si>
  <si>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</si>
  <si>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</si>
  <si>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</si>
  <si>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</si>
  <si>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</si>
  <si>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</si>
  <si>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</si>
  <si>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</si>
  <si>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</si>
  <si>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</si>
  <si>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</si>
  <si>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</si>
  <si>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</si>
  <si>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</si>
  <si>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</si>
  <si>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</si>
  <si>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</si>
  <si>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</si>
  <si>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</si>
  <si>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</si>
  <si>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</si>
  <si>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</si>
  <si>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</si>
  <si>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</si>
  <si>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</si>
  <si>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</si>
  <si>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</si>
  <si>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</si>
  <si>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</si>
  <si>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</si>
  <si>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</si>
  <si>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</si>
  <si>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</si>
  <si>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</si>
  <si>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</si>
  <si>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</si>
  <si>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</si>
  <si>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</si>
  <si>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</si>
  <si>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</si>
  <si>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</si>
  <si>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</si>
  <si>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</si>
  <si>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</si>
  <si>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</si>
  <si>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</si>
  <si>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</si>
  <si>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</si>
  <si>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</si>
  <si>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</si>
  <si>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</si>
  <si>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</si>
  <si>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</si>
  <si>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</si>
  <si>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</si>
  <si>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</si>
  <si>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</si>
  <si>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</si>
  <si>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</si>
  <si>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</si>
  <si>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</si>
  <si>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</si>
  <si>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</si>
  <si>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</si>
  <si>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</si>
  <si>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</si>
  <si>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</si>
  <si>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</si>
  <si>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</si>
  <si>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</si>
  <si>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</si>
  <si>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</si>
  <si>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</si>
  <si>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</si>
  <si>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</si>
  <si>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</si>
  <si>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</si>
  <si>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</si>
  <si>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</si>
  <si>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</si>
  <si>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</si>
  <si>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</si>
  <si>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</si>
  <si>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</si>
  <si>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</si>
  <si>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</si>
  <si>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</si>
  <si>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</si>
  <si>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</si>
  <si>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</si>
  <si>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</si>
  <si>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</si>
  <si>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</si>
  <si>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</si>
  <si>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</si>
  <si>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</si>
  <si>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</si>
  <si>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</si>
  <si>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</si>
  <si>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</si>
  <si>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</si>
  <si>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</si>
  <si>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</si>
  <si>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</si>
  <si>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</si>
  <si>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</si>
  <si>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</si>
  <si>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</si>
  <si>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</si>
  <si>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</si>
  <si>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</si>
  <si>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</si>
  <si>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</si>
  <si>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</si>
  <si>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</si>
  <si>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</si>
  <si>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</si>
  <si>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</si>
  <si>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SANTIAGO CASTRO GOMEZ</t>
  </si>
  <si>
    <t>ADRIANA SANCLEMENTE ALZATE</t>
  </si>
  <si>
    <t>Jefe Oficina de Transporte Aéreo</t>
  </si>
  <si>
    <t>JORGE ALONSO QUINTANA CRISTANCHO</t>
  </si>
  <si>
    <t>Jefe Grupo de Estudios Sectoriales</t>
  </si>
  <si>
    <t>Director General Aeronáutica Civil</t>
  </si>
  <si>
    <t>JUAN CARLOS TORRES CAMARGO</t>
  </si>
  <si>
    <t>Ruta</t>
  </si>
  <si>
    <t>Información provisional.</t>
  </si>
  <si>
    <t>Información provisional.  **: Antes Aires</t>
  </si>
  <si>
    <t>Información provisional. *: Variación superior a 500%   **: Antes Aires.</t>
  </si>
  <si>
    <t>Información provisional. *: Variación superior a 500%   . **: Antes Aires.</t>
  </si>
  <si>
    <t>Ene- Mar 2012</t>
  </si>
  <si>
    <t>Ene- Mar 2013</t>
  </si>
  <si>
    <t>Mar 2013 - Mar 2012</t>
  </si>
  <si>
    <t>Ene - Mar 2013 / Ene - Mar 2012</t>
  </si>
  <si>
    <t>Marzo 2013</t>
  </si>
  <si>
    <t>Marzo 2012</t>
  </si>
  <si>
    <t>Enero - Marzo 2013</t>
  </si>
  <si>
    <t>Enero - Marzo 2012</t>
  </si>
  <si>
    <t>Boletín Origen-Destino Marzo 2013</t>
  </si>
  <si>
    <t xml:space="preserve">A partir del mes de abril de 2011, el boletín incluye la operación de aeropuertos (pasajeros y carga) , en los cuadros 1.10 al 1.13. Estos cuadros reflejan el aeropuerto que es el origen o destino final de los pasajeros o la carga, </t>
  </si>
  <si>
    <t>Avianca</t>
  </si>
  <si>
    <t>Lan Colombia</t>
  </si>
  <si>
    <t>Fast Colombia</t>
  </si>
  <si>
    <t>Copa Airlines Colombia</t>
  </si>
  <si>
    <t>Satena</t>
  </si>
  <si>
    <t>Easy Fly</t>
  </si>
  <si>
    <t>Aer. Antioquia</t>
  </si>
  <si>
    <t>Searca</t>
  </si>
  <si>
    <t>Petroleum</t>
  </si>
  <si>
    <t>Taxcaldas</t>
  </si>
  <si>
    <t>Sarpa</t>
  </si>
  <si>
    <t>Sadelca</t>
  </si>
  <si>
    <t>Aeroexpreso del Pacifico</t>
  </si>
  <si>
    <t>Alas de Colombia</t>
  </si>
  <si>
    <t>Alpes</t>
  </si>
  <si>
    <t>Otras</t>
  </si>
  <si>
    <t>Aerosucre</t>
  </si>
  <si>
    <t>LAS</t>
  </si>
  <si>
    <t>Aer Caribe</t>
  </si>
  <si>
    <t>Selva</t>
  </si>
  <si>
    <t>Tampa</t>
  </si>
  <si>
    <t>Air Colombia</t>
  </si>
  <si>
    <t>Aliansa</t>
  </si>
  <si>
    <t>Aerogal</t>
  </si>
  <si>
    <t>American</t>
  </si>
  <si>
    <t>United Airlines</t>
  </si>
  <si>
    <t>Spirit Airlines</t>
  </si>
  <si>
    <t>Taca</t>
  </si>
  <si>
    <t>Lan Peru</t>
  </si>
  <si>
    <t>Jetblue</t>
  </si>
  <si>
    <t>Iberia</t>
  </si>
  <si>
    <t>Lufthansa</t>
  </si>
  <si>
    <t>Copa</t>
  </si>
  <si>
    <t>Air France</t>
  </si>
  <si>
    <t>Lan Airlines</t>
  </si>
  <si>
    <t>Lacsa</t>
  </si>
  <si>
    <t>Delta</t>
  </si>
  <si>
    <t>Taca International Airlines S.A</t>
  </si>
  <si>
    <t>Aerol. Argentinas</t>
  </si>
  <si>
    <t>Aeromexico</t>
  </si>
  <si>
    <t>Air Canada</t>
  </si>
  <si>
    <t>Tame</t>
  </si>
  <si>
    <t>Conviasa</t>
  </si>
  <si>
    <t>Insel Air</t>
  </si>
  <si>
    <t>Tiara Air</t>
  </si>
  <si>
    <t>Cubana</t>
  </si>
  <si>
    <t>Centurion</t>
  </si>
  <si>
    <t>Linea A. Carguera de Col</t>
  </si>
  <si>
    <t>Ups</t>
  </si>
  <si>
    <t>Sky Lease I.</t>
  </si>
  <si>
    <t>Martinair</t>
  </si>
  <si>
    <t>Airborne Express. Inc</t>
  </si>
  <si>
    <t>Florida West</t>
  </si>
  <si>
    <t>Vensecar C.A.</t>
  </si>
  <si>
    <t>Absa</t>
  </si>
  <si>
    <t>Mas Air</t>
  </si>
  <si>
    <t>Fedex</t>
  </si>
  <si>
    <t>Cargolux</t>
  </si>
  <si>
    <t>Lufthansa Cargo</t>
  </si>
  <si>
    <t>Air Charters,Inc.</t>
  </si>
  <si>
    <t>BOG-MDE-BOG</t>
  </si>
  <si>
    <t>BOG-CLO-BOG</t>
  </si>
  <si>
    <t>BOG-CTG-BOG</t>
  </si>
  <si>
    <t>BOG-BAQ-BOG</t>
  </si>
  <si>
    <t>BOG-BGA-BOG</t>
  </si>
  <si>
    <t>BOG-SMR-BOG</t>
  </si>
  <si>
    <t>BOG-PEI-BOG</t>
  </si>
  <si>
    <t>CTG-MDE-CTG</t>
  </si>
  <si>
    <t>BOG-ADZ-BOG</t>
  </si>
  <si>
    <t>BOG-CUC-BOG</t>
  </si>
  <si>
    <t>BOG-MTR-BOG</t>
  </si>
  <si>
    <t>CLO-MDE-CLO</t>
  </si>
  <si>
    <t>BAQ-MDE-BAQ</t>
  </si>
  <si>
    <t>BOG-EYP-BOG</t>
  </si>
  <si>
    <t>MDE-SMR-MDE</t>
  </si>
  <si>
    <t>CLO-CTG-CLO</t>
  </si>
  <si>
    <t>ADZ-MDE-ADZ</t>
  </si>
  <si>
    <t>BOG-VUP-BOG</t>
  </si>
  <si>
    <t>EOH-UIB-EOH</t>
  </si>
  <si>
    <t>BOG-NVA-BOG</t>
  </si>
  <si>
    <t>APO-EOH-APO</t>
  </si>
  <si>
    <t>BOG-AXM-BOG</t>
  </si>
  <si>
    <t>BOG-EJA-BOG</t>
  </si>
  <si>
    <t>BOG-MZL-BOG</t>
  </si>
  <si>
    <t>BOG-PSO-BOG</t>
  </si>
  <si>
    <t>CLO-BAQ-CLO</t>
  </si>
  <si>
    <t>ADZ-CLO-ADZ</t>
  </si>
  <si>
    <t>BOG-LET-BOG</t>
  </si>
  <si>
    <t>CLO-SMR-CLO</t>
  </si>
  <si>
    <t>CTG-PEI-CTG</t>
  </si>
  <si>
    <t>EOH-MTR-EOH</t>
  </si>
  <si>
    <t>BOG-IBE-BOG</t>
  </si>
  <si>
    <t>BOG-EOH-BOG</t>
  </si>
  <si>
    <t>BOG-UIB-BOG</t>
  </si>
  <si>
    <t>ADZ-CTG-ADZ</t>
  </si>
  <si>
    <t>BOG-AUC-BOG</t>
  </si>
  <si>
    <t>BOG-FLA-BOG</t>
  </si>
  <si>
    <t>ADZ-PVA-ADZ</t>
  </si>
  <si>
    <t>CUC-BGA-CUC</t>
  </si>
  <si>
    <t>BOG-RCH-BOG</t>
  </si>
  <si>
    <t>BOG-PPN-BOG</t>
  </si>
  <si>
    <t>CTG-BGA-CTG</t>
  </si>
  <si>
    <t>EOH-PEI-EOH</t>
  </si>
  <si>
    <t>CLO-PSO-CLO</t>
  </si>
  <si>
    <t>BOG-VVC-BOG</t>
  </si>
  <si>
    <t>ADZ-PEI-ADZ</t>
  </si>
  <si>
    <t>CLO-TCO-CLO</t>
  </si>
  <si>
    <t>CAQ-EOH-CAQ</t>
  </si>
  <si>
    <t>ADZ-BGA-ADZ</t>
  </si>
  <si>
    <t>OTRAS</t>
  </si>
  <si>
    <t>BOG-MIA-BOG</t>
  </si>
  <si>
    <t>BOG-FLL-BOG</t>
  </si>
  <si>
    <t>BOG-JFK-BOG</t>
  </si>
  <si>
    <t>BOG-IAH-BOG</t>
  </si>
  <si>
    <t>MDE-MIA-MDE</t>
  </si>
  <si>
    <t>CLO-MIA-CLO</t>
  </si>
  <si>
    <t>BOG-ORL-BOG</t>
  </si>
  <si>
    <t>MDE-FLL-MDE</t>
  </si>
  <si>
    <t>BOG-EWR-BOG</t>
  </si>
  <si>
    <t>BAQ-MIA-BAQ</t>
  </si>
  <si>
    <t>BOG-YYZ-BOG</t>
  </si>
  <si>
    <t>CTG-MIA-CTG</t>
  </si>
  <si>
    <t>BOG-ATL-BOG</t>
  </si>
  <si>
    <t>CTG-FLL-CTG</t>
  </si>
  <si>
    <t>MDE-JFK-MDE</t>
  </si>
  <si>
    <t>BOG-IAD-BOG</t>
  </si>
  <si>
    <t>AXM-FLL-AXM</t>
  </si>
  <si>
    <t>PEI-JFK-PEI</t>
  </si>
  <si>
    <t>BOG-LIM-BOG</t>
  </si>
  <si>
    <t>BOG-UIO-BOG</t>
  </si>
  <si>
    <t>BOG-CCS-BOG</t>
  </si>
  <si>
    <t>BOG-SCL-BOG</t>
  </si>
  <si>
    <t>BOG-BUE-BOG</t>
  </si>
  <si>
    <t>BOG-GYE-BOG</t>
  </si>
  <si>
    <t>BOG-SAO-BOG</t>
  </si>
  <si>
    <t>BOG-GRU-BOG</t>
  </si>
  <si>
    <t>MDE-UIO-MDE</t>
  </si>
  <si>
    <t>BOG-RIO-BOG</t>
  </si>
  <si>
    <t>MDE-LIM-MDE</t>
  </si>
  <si>
    <t>BOG-VLN-BOG</t>
  </si>
  <si>
    <t>MDE-CCS-MDE</t>
  </si>
  <si>
    <t>BOG-MAD-BOG</t>
  </si>
  <si>
    <t>BOG-FRA-BOG</t>
  </si>
  <si>
    <t>BOG-CDG-BOG</t>
  </si>
  <si>
    <t>CLO-MAD-CLO</t>
  </si>
  <si>
    <t>BOG-BCN-BOG</t>
  </si>
  <si>
    <t>MDE-MAD-MDE</t>
  </si>
  <si>
    <t>PEI-MAD-PEI</t>
  </si>
  <si>
    <t>BOG-PTY-BOG</t>
  </si>
  <si>
    <t>MDE-PTY-MDE</t>
  </si>
  <si>
    <t>BOG-MEX-BOG</t>
  </si>
  <si>
    <t>CLO-PTY-CLO</t>
  </si>
  <si>
    <t>CTG-PTY-CTG</t>
  </si>
  <si>
    <t>BAQ-PTY-BAQ</t>
  </si>
  <si>
    <t>BOG-SJO-BOG</t>
  </si>
  <si>
    <t>ADZ-PTY-ADZ</t>
  </si>
  <si>
    <t>BOG-SDQ-BOG</t>
  </si>
  <si>
    <t>BGA-PTY-BGA</t>
  </si>
  <si>
    <t>BOG-PUJ-BOG</t>
  </si>
  <si>
    <t>BOG-HAV-BOG</t>
  </si>
  <si>
    <t>BOG-AUA-BOG</t>
  </si>
  <si>
    <t>BOG-CUR-BOG</t>
  </si>
  <si>
    <t>ESTADOS UNIDOS</t>
  </si>
  <si>
    <t>CANADA</t>
  </si>
  <si>
    <t>ECUADOR</t>
  </si>
  <si>
    <t>PERU</t>
  </si>
  <si>
    <t>VENEZUELA</t>
  </si>
  <si>
    <t>BRASIL</t>
  </si>
  <si>
    <t>CHILE</t>
  </si>
  <si>
    <t>ARGENTINA</t>
  </si>
  <si>
    <t>BOLIVIA</t>
  </si>
  <si>
    <t>URUGUAY</t>
  </si>
  <si>
    <t>PARAGUAY</t>
  </si>
  <si>
    <t>ESPAÑA</t>
  </si>
  <si>
    <t>ALEMANIA</t>
  </si>
  <si>
    <t>FRANCIA</t>
  </si>
  <si>
    <t>INGLATERRA</t>
  </si>
  <si>
    <t>PANAMA</t>
  </si>
  <si>
    <t>MEXICO</t>
  </si>
  <si>
    <t>COSTA RICA</t>
  </si>
  <si>
    <t>REPUBLICA DOMINICANA</t>
  </si>
  <si>
    <t>EL SALVADOR</t>
  </si>
  <si>
    <t>GUATEMALA</t>
  </si>
  <si>
    <t>HONDURAS</t>
  </si>
  <si>
    <t>ANTILLAS HOLANDESAS</t>
  </si>
  <si>
    <t>CUBA</t>
  </si>
  <si>
    <t>BOG-LAX-BOG</t>
  </si>
  <si>
    <t>BOG-CPQ-BOG</t>
  </si>
  <si>
    <t>CLO-UIO-CLO</t>
  </si>
  <si>
    <t>BOG-AMS-BOG</t>
  </si>
  <si>
    <t>BOG-LUX-BOG</t>
  </si>
  <si>
    <t>PUERTO RICO</t>
  </si>
  <si>
    <t>ESPANA</t>
  </si>
  <si>
    <t>HOLANDA</t>
  </si>
  <si>
    <t>LUXEMBURGO</t>
  </si>
  <si>
    <t>BARBADOS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</si>
  <si>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</si>
  <si>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</si>
  <si>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</si>
  <si>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</si>
  <si>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</si>
  <si>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</si>
  <si>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</si>
  <si>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</si>
  <si>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</si>
  <si>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</si>
  <si>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BUCARAMANGA</t>
  </si>
  <si>
    <t>BUCARAMANGA - PALONEGRO</t>
  </si>
  <si>
    <t>SANTA MARTA</t>
  </si>
  <si>
    <t>SANTA MARTA - SIMON BOLIVAR</t>
  </si>
  <si>
    <t>SAN ANDRES - ISLA</t>
  </si>
  <si>
    <t>SAN ANDRES-GUSTAVO ROJAS PINILLA</t>
  </si>
  <si>
    <t>PEREIRA</t>
  </si>
  <si>
    <t>PEREIRA - MATECAÑAS</t>
  </si>
  <si>
    <t>MEDELLIN</t>
  </si>
  <si>
    <t>MEDELLIN - OLAYA HERRERA</t>
  </si>
  <si>
    <t>CUCUTA</t>
  </si>
  <si>
    <t>CUCUTA - CAMILO DAZA</t>
  </si>
  <si>
    <t>MONTERIA</t>
  </si>
  <si>
    <t>MONTERIA - LOS GARZONES</t>
  </si>
  <si>
    <t>EL YOPAL</t>
  </si>
  <si>
    <t>QUIBDO</t>
  </si>
  <si>
    <t>QUIBDO - EL CARAÑO</t>
  </si>
  <si>
    <t>NEIVA</t>
  </si>
  <si>
    <t>NEIVA - BENITO SALAS</t>
  </si>
  <si>
    <t>VALLEDUPAR</t>
  </si>
  <si>
    <t>VALLEDUPAR-ALFONSO LOPEZ P.</t>
  </si>
  <si>
    <t>ARMENIA</t>
  </si>
  <si>
    <t>ARMENIA - EL EDEN</t>
  </si>
  <si>
    <t>PASTO</t>
  </si>
  <si>
    <t>PASTO - ANTONIO NARIQO</t>
  </si>
  <si>
    <t>MANIZALES</t>
  </si>
  <si>
    <t>MANIZALES - LA NUBIA</t>
  </si>
  <si>
    <t>BARRANCABERMEJA</t>
  </si>
  <si>
    <t>BARRANCABERMEJA-YARIGUIES</t>
  </si>
  <si>
    <t>CAREPA</t>
  </si>
  <si>
    <t>ANTONIO ROLDAN BETANCOURT</t>
  </si>
  <si>
    <t>PUERTO GAITAN</t>
  </si>
  <si>
    <t>MORELIA</t>
  </si>
  <si>
    <t>LETICIA</t>
  </si>
  <si>
    <t>LETICIA-ALFREDO VASQUEZ COBO</t>
  </si>
  <si>
    <t>IBAGUE</t>
  </si>
  <si>
    <t>IBAGUE - PERALES</t>
  </si>
  <si>
    <t>VILLAVICENCIO</t>
  </si>
  <si>
    <t>VANGUARDIA</t>
  </si>
  <si>
    <t>ARAUCA - MUNICIPIO</t>
  </si>
  <si>
    <t>ARAUCA - SANTIAGO PEREZ QUIROZ</t>
  </si>
  <si>
    <t>POPAYAN</t>
  </si>
  <si>
    <t>POPAYAN - GMOLEON VALENCIA</t>
  </si>
  <si>
    <t>FLORENCIA</t>
  </si>
  <si>
    <t>GUSTAVO ARTUNDUAGA PAREDES</t>
  </si>
  <si>
    <t>RIOHACHA</t>
  </si>
  <si>
    <t>RIOHACHA-ALMIRANTE PADILLA</t>
  </si>
  <si>
    <t>PROVIDENCIA</t>
  </si>
  <si>
    <t>PROVIDENCIA- EL EMBRUJO</t>
  </si>
  <si>
    <t>TUMACO</t>
  </si>
  <si>
    <t>TUMACO - LA FLORIDA</t>
  </si>
  <si>
    <t>PUERTO ASIS</t>
  </si>
  <si>
    <t>PUERTO ASIS - 3 DE MAYO</t>
  </si>
  <si>
    <t>MAICAO</t>
  </si>
  <si>
    <t>JORGE ISAACS (ANTES LA MINA)</t>
  </si>
  <si>
    <t>PUERTO CARRENO</t>
  </si>
  <si>
    <t>CARREÑO-GERMAN OLANO</t>
  </si>
  <si>
    <t>COROZAL</t>
  </si>
  <si>
    <t>COROZAL - LAS BRUJAS</t>
  </si>
  <si>
    <t>CAUCASIA</t>
  </si>
  <si>
    <t>CAUCASIA- JUAN H. WHITE</t>
  </si>
  <si>
    <t>BAHIA SOLANO</t>
  </si>
  <si>
    <t>BAHIA SOLANO - JOSE C. MUTIS</t>
  </si>
  <si>
    <t>VILLA GARZON</t>
  </si>
  <si>
    <t>SAN JOSE DEL GUAVIARE</t>
  </si>
  <si>
    <t>GUAPI</t>
  </si>
  <si>
    <t>GUAPI - JUAN CASIANO</t>
  </si>
  <si>
    <t>PUERTO INIRIDA</t>
  </si>
  <si>
    <t>PUERTO INIRIDA - CESAR GAVIRIA TRUJ</t>
  </si>
  <si>
    <t>MITU</t>
  </si>
  <si>
    <t>URIBIA</t>
  </si>
  <si>
    <t>PUERTO BOLIVAR - PORTETE</t>
  </si>
  <si>
    <t>NUQUI</t>
  </si>
  <si>
    <t>NUQUI - REYES MURILLO</t>
  </si>
  <si>
    <t>CAPURGANA</t>
  </si>
  <si>
    <t>TIMBIQUI</t>
  </si>
  <si>
    <t>BUENAVENTURA</t>
  </si>
  <si>
    <t>BUENAVENTURA - GERARDO TOBAR LOPEZ</t>
  </si>
  <si>
    <t>CUMARIBO</t>
  </si>
  <si>
    <t>EL BAGRE</t>
  </si>
  <si>
    <t>LA MACARENA</t>
  </si>
  <si>
    <t>LA MACARENA - META</t>
  </si>
  <si>
    <t>TOLU</t>
  </si>
  <si>
    <t>SAN MARTIN</t>
  </si>
  <si>
    <t>MATUPA</t>
  </si>
  <si>
    <t>GUAINIA (BARRANCO MINAS)</t>
  </si>
  <si>
    <t>BARRANCO MINAS</t>
  </si>
  <si>
    <t>MIRAFLORES - GUAVIARE</t>
  </si>
  <si>
    <t>MIRAFLORES</t>
  </si>
  <si>
    <t>SOLANO</t>
  </si>
  <si>
    <t>PUERTO LEGUIZAMO</t>
  </si>
  <si>
    <t>TARAIRA</t>
  </si>
  <si>
    <t>LA PRIMAVERA</t>
  </si>
  <si>
    <t>REMEDIOS</t>
  </si>
  <si>
    <t>REMEDIOS OTU</t>
  </si>
  <si>
    <t>CALOTO</t>
  </si>
  <si>
    <t>LA ARROBLEDA</t>
  </si>
  <si>
    <t>SARAVENA-COLONIZADORES</t>
  </si>
  <si>
    <t>CARURU</t>
  </si>
  <si>
    <t>ARARACUARA</t>
  </si>
  <si>
    <t>LA PEDRERA</t>
  </si>
  <si>
    <t>MELGAR</t>
  </si>
  <si>
    <t>TOLEMAIDA</t>
  </si>
  <si>
    <t>Nota: No incluye carga en tránsito. Se incluye el correo.</t>
  </si>
  <si>
    <t xml:space="preserve">Debido a una revisión de la consistencia de las bases de datos de Origen-Destino, la información de carga del mes de febrero de 2013 de la aerolínea Air Canadá fue modificada, por lo tanto,  </t>
  </si>
  <si>
    <t>la carga internacional  en febrero de 2013, pasa de 49.842 toneladas a 48.848.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</si>
</sst>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_);\(#,##0.000\)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name val="Courier"/>
      <family val="3"/>
    </font>
    <font>
      <b/>
      <sz val="12"/>
      <name val="Courier"/>
      <family val="3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medium"/>
      <top style="thin"/>
      <bottom style="thick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9" fillId="29" borderId="1" applyNumberFormat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103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4" fillId="21" borderId="5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98" fillId="0" borderId="8" applyNumberFormat="0" applyFill="0" applyAlignment="0" applyProtection="0"/>
    <xf numFmtId="0" fontId="110" fillId="0" borderId="9" applyNumberFormat="0" applyFill="0" applyAlignment="0" applyProtection="0"/>
  </cellStyleXfs>
  <cellXfs count="675">
    <xf numFmtId="0" fontId="0" fillId="0" borderId="0" xfId="0" applyFont="1" applyAlignment="1">
      <alignment/>
    </xf>
    <xf numFmtId="37" fontId="3" fillId="0" borderId="0" xfId="60" applyFont="1">
      <alignment/>
      <protection/>
    </xf>
    <xf numFmtId="4" fontId="3" fillId="0" borderId="0" xfId="60" applyNumberFormat="1" applyFont="1">
      <alignment/>
      <protection/>
    </xf>
    <xf numFmtId="37" fontId="3" fillId="0" borderId="0" xfId="60" applyFont="1" applyFill="1">
      <alignment/>
      <protection/>
    </xf>
    <xf numFmtId="2" fontId="3" fillId="0" borderId="0" xfId="60" applyNumberFormat="1" applyFont="1" applyFill="1">
      <alignment/>
      <protection/>
    </xf>
    <xf numFmtId="37" fontId="3" fillId="33" borderId="0" xfId="60" applyFont="1" applyFill="1">
      <alignment/>
      <protection/>
    </xf>
    <xf numFmtId="39" fontId="5" fillId="33" borderId="0" xfId="60" applyNumberFormat="1" applyFont="1" applyFill="1" applyBorder="1" applyProtection="1">
      <alignment/>
      <protection/>
    </xf>
    <xf numFmtId="37" fontId="5" fillId="33" borderId="0" xfId="60" applyFont="1" applyFill="1" applyBorder="1">
      <alignment/>
      <protection/>
    </xf>
    <xf numFmtId="2" fontId="6" fillId="34" borderId="10" xfId="60" applyNumberFormat="1" applyFont="1" applyFill="1" applyBorder="1" applyAlignment="1" applyProtection="1">
      <alignment horizontal="right" indent="1"/>
      <protection/>
    </xf>
    <xf numFmtId="2" fontId="6" fillId="0" borderId="11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center"/>
      <protection/>
    </xf>
    <xf numFmtId="2" fontId="6" fillId="0" borderId="13" xfId="60" applyNumberFormat="1" applyFont="1" applyFill="1" applyBorder="1" applyAlignment="1" applyProtection="1">
      <alignment horizontal="center"/>
      <protection/>
    </xf>
    <xf numFmtId="2" fontId="6" fillId="0" borderId="14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right" indent="1"/>
      <protection/>
    </xf>
    <xf numFmtId="2" fontId="6" fillId="0" borderId="14" xfId="60" applyNumberFormat="1" applyFont="1" applyFill="1" applyBorder="1" applyAlignment="1" applyProtection="1">
      <alignment horizontal="right" indent="1"/>
      <protection/>
    </xf>
    <xf numFmtId="37" fontId="5" fillId="0" borderId="11" xfId="60" applyFont="1" applyFill="1" applyBorder="1" applyAlignment="1" applyProtection="1">
      <alignment horizontal="left"/>
      <protection/>
    </xf>
    <xf numFmtId="2" fontId="6" fillId="34" borderId="15" xfId="60" applyNumberFormat="1" applyFont="1" applyFill="1" applyBorder="1">
      <alignment/>
      <protection/>
    </xf>
    <xf numFmtId="2" fontId="6" fillId="0" borderId="0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Alignment="1" applyProtection="1">
      <alignment horizontal="right" indent="1"/>
      <protection/>
    </xf>
    <xf numFmtId="2" fontId="6" fillId="0" borderId="17" xfId="60" applyNumberFormat="1" applyFont="1" applyFill="1" applyBorder="1" applyAlignment="1" applyProtection="1">
      <alignment horizontal="right" indent="1"/>
      <protection/>
    </xf>
    <xf numFmtId="2" fontId="6" fillId="0" borderId="18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Protection="1">
      <alignment/>
      <protection/>
    </xf>
    <xf numFmtId="2" fontId="6" fillId="0" borderId="18" xfId="60" applyNumberFormat="1" applyFont="1" applyFill="1" applyBorder="1" applyProtection="1">
      <alignment/>
      <protection/>
    </xf>
    <xf numFmtId="37" fontId="5" fillId="0" borderId="0" xfId="60" applyFont="1" applyFill="1" applyBorder="1" applyAlignment="1" applyProtection="1">
      <alignment horizontal="left"/>
      <protection/>
    </xf>
    <xf numFmtId="37" fontId="7" fillId="0" borderId="18" xfId="60" applyFont="1" applyFill="1" applyBorder="1" applyAlignment="1" applyProtection="1">
      <alignment horizontal="left"/>
      <protection/>
    </xf>
    <xf numFmtId="2" fontId="6" fillId="34" borderId="19" xfId="60" applyNumberFormat="1" applyFont="1" applyFill="1" applyBorder="1">
      <alignment/>
      <protection/>
    </xf>
    <xf numFmtId="2" fontId="6" fillId="0" borderId="20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Alignment="1" applyProtection="1">
      <alignment horizontal="right" indent="1"/>
      <protection/>
    </xf>
    <xf numFmtId="2" fontId="6" fillId="0" borderId="22" xfId="60" applyNumberFormat="1" applyFont="1" applyFill="1" applyBorder="1" applyAlignment="1" applyProtection="1">
      <alignment horizontal="right" indent="1"/>
      <protection/>
    </xf>
    <xf numFmtId="2" fontId="6" fillId="0" borderId="23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Protection="1">
      <alignment/>
      <protection/>
    </xf>
    <xf numFmtId="2" fontId="6" fillId="0" borderId="23" xfId="60" applyNumberFormat="1" applyFont="1" applyFill="1" applyBorder="1" applyProtection="1">
      <alignment/>
      <protection/>
    </xf>
    <xf numFmtId="37" fontId="3" fillId="0" borderId="20" xfId="60" applyFont="1" applyFill="1" applyBorder="1">
      <alignment/>
      <protection/>
    </xf>
    <xf numFmtId="37" fontId="8" fillId="0" borderId="23" xfId="60" applyFont="1" applyFill="1" applyBorder="1" applyAlignment="1" applyProtection="1">
      <alignment horizontal="left"/>
      <protection/>
    </xf>
    <xf numFmtId="37" fontId="3" fillId="0" borderId="0" xfId="60" applyFont="1" applyFill="1" applyBorder="1">
      <alignment/>
      <protection/>
    </xf>
    <xf numFmtId="37" fontId="9" fillId="0" borderId="18" xfId="60" applyFont="1" applyFill="1" applyBorder="1" applyAlignment="1" applyProtection="1">
      <alignment horizontal="left"/>
      <protection/>
    </xf>
    <xf numFmtId="37" fontId="6" fillId="34" borderId="24" xfId="60" applyFont="1" applyFill="1" applyBorder="1">
      <alignment/>
      <protection/>
    </xf>
    <xf numFmtId="37" fontId="3" fillId="0" borderId="25" xfId="60" applyFont="1" applyFill="1" applyBorder="1" applyProtection="1">
      <alignment/>
      <protection/>
    </xf>
    <xf numFmtId="37" fontId="3" fillId="0" borderId="26" xfId="60" applyFont="1" applyFill="1" applyBorder="1" applyProtection="1">
      <alignment/>
      <protection/>
    </xf>
    <xf numFmtId="37" fontId="3" fillId="0" borderId="27" xfId="60" applyFont="1" applyFill="1" applyBorder="1" applyAlignment="1" applyProtection="1">
      <alignment horizontal="right"/>
      <protection/>
    </xf>
    <xf numFmtId="37" fontId="3" fillId="0" borderId="28" xfId="60" applyFont="1" applyFill="1" applyBorder="1" applyAlignment="1" applyProtection="1">
      <alignment horizontal="right"/>
      <protection/>
    </xf>
    <xf numFmtId="37" fontId="5" fillId="0" borderId="25" xfId="60" applyFont="1" applyFill="1" applyBorder="1" applyAlignment="1" applyProtection="1">
      <alignment horizontal="left"/>
      <protection/>
    </xf>
    <xf numFmtId="37" fontId="7" fillId="0" borderId="28" xfId="60" applyFont="1" applyFill="1" applyBorder="1" applyAlignment="1" applyProtection="1">
      <alignment horizontal="left"/>
      <protection/>
    </xf>
    <xf numFmtId="3" fontId="6" fillId="34" borderId="19" xfId="60" applyNumberFormat="1" applyFont="1" applyFill="1" applyBorder="1" applyAlignment="1">
      <alignment horizontal="right"/>
      <protection/>
    </xf>
    <xf numFmtId="3" fontId="3" fillId="0" borderId="21" xfId="60" applyNumberFormat="1" applyFont="1" applyFill="1" applyBorder="1" applyAlignment="1">
      <alignment horizontal="right"/>
      <protection/>
    </xf>
    <xf numFmtId="3" fontId="3" fillId="0" borderId="22" xfId="60" applyNumberFormat="1" applyFont="1" applyFill="1" applyBorder="1" applyAlignment="1">
      <alignment horizontal="right"/>
      <protection/>
    </xf>
    <xf numFmtId="3" fontId="3" fillId="0" borderId="23" xfId="60" applyNumberFormat="1" applyFont="1" applyFill="1" applyBorder="1" applyAlignment="1">
      <alignment horizontal="right"/>
      <protection/>
    </xf>
    <xf numFmtId="3" fontId="3" fillId="0" borderId="29" xfId="60" applyNumberFormat="1" applyFont="1" applyFill="1" applyBorder="1" applyAlignment="1">
      <alignment horizontal="right"/>
      <protection/>
    </xf>
    <xf numFmtId="37" fontId="10" fillId="0" borderId="0" xfId="60" applyFont="1" applyFill="1" applyBorder="1" applyAlignment="1" applyProtection="1">
      <alignment horizontal="left"/>
      <protection/>
    </xf>
    <xf numFmtId="3" fontId="6" fillId="34" borderId="15" xfId="60" applyNumberFormat="1" applyFont="1" applyFill="1" applyBorder="1" applyAlignment="1">
      <alignment horizontal="right"/>
      <protection/>
    </xf>
    <xf numFmtId="3" fontId="3" fillId="0" borderId="16" xfId="60" applyNumberFormat="1" applyFont="1" applyFill="1" applyBorder="1" applyAlignment="1">
      <alignment horizontal="right"/>
      <protection/>
    </xf>
    <xf numFmtId="3" fontId="3" fillId="0" borderId="17" xfId="60" applyNumberFormat="1" applyFont="1" applyFill="1" applyBorder="1" applyAlignment="1">
      <alignment horizontal="right"/>
      <protection/>
    </xf>
    <xf numFmtId="3" fontId="3" fillId="0" borderId="18" xfId="60" applyNumberFormat="1" applyFont="1" applyFill="1" applyBorder="1" applyAlignment="1">
      <alignment horizontal="right"/>
      <protection/>
    </xf>
    <xf numFmtId="37" fontId="11" fillId="0" borderId="28" xfId="60" applyFont="1" applyFill="1" applyBorder="1" applyAlignment="1" applyProtection="1">
      <alignment horizontal="left"/>
      <protection/>
    </xf>
    <xf numFmtId="37" fontId="5" fillId="0" borderId="0" xfId="60" applyFont="1">
      <alignment/>
      <protection/>
    </xf>
    <xf numFmtId="37" fontId="6" fillId="34" borderId="15" xfId="60" applyFont="1" applyFill="1" applyBorder="1">
      <alignment/>
      <protection/>
    </xf>
    <xf numFmtId="37" fontId="3" fillId="0" borderId="0" xfId="60" applyFont="1" applyFill="1" applyBorder="1" applyProtection="1">
      <alignment/>
      <protection/>
    </xf>
    <xf numFmtId="37" fontId="3" fillId="0" borderId="17" xfId="60" applyFont="1" applyFill="1" applyBorder="1" applyProtection="1">
      <alignment/>
      <protection/>
    </xf>
    <xf numFmtId="37" fontId="3" fillId="0" borderId="16" xfId="60" applyFont="1" applyFill="1" applyBorder="1" applyAlignment="1" applyProtection="1">
      <alignment horizontal="right"/>
      <protection/>
    </xf>
    <xf numFmtId="37" fontId="3" fillId="0" borderId="18" xfId="60" applyFont="1" applyFill="1" applyBorder="1" applyAlignment="1" applyProtection="1">
      <alignment horizontal="right"/>
      <protection/>
    </xf>
    <xf numFmtId="3" fontId="3" fillId="0" borderId="18" xfId="60" applyNumberFormat="1" applyFont="1" applyFill="1" applyBorder="1">
      <alignment/>
      <protection/>
    </xf>
    <xf numFmtId="3" fontId="3" fillId="0" borderId="16" xfId="60" applyNumberFormat="1" applyFont="1" applyFill="1" applyBorder="1">
      <alignment/>
      <protection/>
    </xf>
    <xf numFmtId="37" fontId="6" fillId="0" borderId="0" xfId="60" applyFont="1" applyFill="1" applyBorder="1" applyAlignment="1" applyProtection="1">
      <alignment horizontal="left"/>
      <protection/>
    </xf>
    <xf numFmtId="37" fontId="14" fillId="0" borderId="18" xfId="60" applyFont="1" applyFill="1" applyBorder="1" applyAlignment="1" applyProtection="1">
      <alignment vertical="center"/>
      <protection/>
    </xf>
    <xf numFmtId="3" fontId="3" fillId="0" borderId="27" xfId="60" applyNumberFormat="1" applyFont="1" applyFill="1" applyBorder="1">
      <alignment/>
      <protection/>
    </xf>
    <xf numFmtId="3" fontId="3" fillId="0" borderId="28" xfId="60" applyNumberFormat="1" applyFont="1" applyFill="1" applyBorder="1" applyAlignment="1">
      <alignment horizontal="right"/>
      <protection/>
    </xf>
    <xf numFmtId="37" fontId="6" fillId="0" borderId="25" xfId="60" applyFont="1" applyFill="1" applyBorder="1" applyAlignment="1" applyProtection="1">
      <alignment horizontal="left"/>
      <protection/>
    </xf>
    <xf numFmtId="37" fontId="6" fillId="0" borderId="28" xfId="60" applyFont="1" applyFill="1" applyBorder="1" applyAlignment="1">
      <alignment vertical="center"/>
      <protection/>
    </xf>
    <xf numFmtId="37" fontId="3" fillId="0" borderId="0" xfId="60" applyFont="1" applyFill="1" applyBorder="1" applyAlignment="1" applyProtection="1">
      <alignment horizontal="left"/>
      <protection/>
    </xf>
    <xf numFmtId="37" fontId="6" fillId="0" borderId="0" xfId="60" applyFont="1">
      <alignment/>
      <protection/>
    </xf>
    <xf numFmtId="37" fontId="6" fillId="34" borderId="30" xfId="60" applyFont="1" applyFill="1" applyBorder="1">
      <alignment/>
      <protection/>
    </xf>
    <xf numFmtId="37" fontId="14" fillId="0" borderId="0" xfId="60" applyFont="1">
      <alignment/>
      <protection/>
    </xf>
    <xf numFmtId="37" fontId="13" fillId="35" borderId="31" xfId="60" applyFont="1" applyFill="1" applyBorder="1" applyAlignment="1" applyProtection="1">
      <alignment horizontal="center"/>
      <protection/>
    </xf>
    <xf numFmtId="37" fontId="13" fillId="35" borderId="32" xfId="60" applyFont="1" applyFill="1" applyBorder="1" applyAlignment="1" applyProtection="1">
      <alignment horizontal="center"/>
      <protection/>
    </xf>
    <xf numFmtId="37" fontId="13" fillId="35" borderId="33" xfId="60" applyFont="1" applyFill="1" applyBorder="1" applyAlignment="1" applyProtection="1">
      <alignment horizontal="center"/>
      <protection/>
    </xf>
    <xf numFmtId="37" fontId="13" fillId="35" borderId="34" xfId="60" applyFont="1" applyFill="1" applyBorder="1" applyAlignment="1" applyProtection="1">
      <alignment horizontal="center"/>
      <protection/>
    </xf>
    <xf numFmtId="37" fontId="13" fillId="35" borderId="13" xfId="60" applyFont="1" applyFill="1" applyBorder="1" applyAlignment="1">
      <alignment horizontal="centerContinuous"/>
      <protection/>
    </xf>
    <xf numFmtId="37" fontId="13" fillId="35" borderId="14" xfId="60" applyFont="1" applyFill="1" applyBorder="1" applyAlignment="1" applyProtection="1">
      <alignment horizontal="centerContinuous"/>
      <protection/>
    </xf>
    <xf numFmtId="37" fontId="18" fillId="35" borderId="0" xfId="60" applyFont="1" applyFill="1" applyBorder="1" applyAlignment="1" applyProtection="1">
      <alignment horizontal="center" vertical="center"/>
      <protection/>
    </xf>
    <xf numFmtId="37" fontId="18" fillId="35" borderId="11" xfId="60" applyFont="1" applyFill="1" applyBorder="1" applyAlignment="1" applyProtection="1">
      <alignment vertical="center"/>
      <protection/>
    </xf>
    <xf numFmtId="37" fontId="18" fillId="35" borderId="14" xfId="60" applyFont="1" applyFill="1" applyBorder="1" applyAlignment="1" applyProtection="1">
      <alignment vertical="center"/>
      <protection/>
    </xf>
    <xf numFmtId="37" fontId="20" fillId="35" borderId="17" xfId="60" applyFont="1" applyFill="1" applyBorder="1">
      <alignment/>
      <protection/>
    </xf>
    <xf numFmtId="37" fontId="20" fillId="35" borderId="18" xfId="60" applyFont="1" applyFill="1" applyBorder="1">
      <alignment/>
      <protection/>
    </xf>
    <xf numFmtId="37" fontId="20" fillId="35" borderId="35" xfId="60" applyFont="1" applyFill="1" applyBorder="1">
      <alignment/>
      <protection/>
    </xf>
    <xf numFmtId="37" fontId="20" fillId="35" borderId="36" xfId="60" applyFont="1" applyFill="1" applyBorder="1">
      <alignment/>
      <protection/>
    </xf>
    <xf numFmtId="37" fontId="3" fillId="35" borderId="13" xfId="60" applyFont="1" applyFill="1" applyBorder="1">
      <alignment/>
      <protection/>
    </xf>
    <xf numFmtId="37" fontId="18" fillId="35" borderId="11" xfId="60" applyFont="1" applyFill="1" applyBorder="1" applyAlignment="1">
      <alignment vertical="center"/>
      <protection/>
    </xf>
    <xf numFmtId="37" fontId="18" fillId="35" borderId="14" xfId="60" applyFont="1" applyFill="1" applyBorder="1" applyAlignment="1">
      <alignment vertical="center"/>
      <protection/>
    </xf>
    <xf numFmtId="0" fontId="3" fillId="33" borderId="0" xfId="62" applyNumberFormat="1" applyFont="1" applyFill="1" applyBorder="1">
      <alignment/>
      <protection/>
    </xf>
    <xf numFmtId="37" fontId="3" fillId="0" borderId="28" xfId="60" applyFont="1" applyFill="1" applyBorder="1" applyProtection="1">
      <alignment/>
      <protection/>
    </xf>
    <xf numFmtId="37" fontId="6" fillId="0" borderId="0" xfId="60" applyFont="1" applyFill="1" applyBorder="1" applyAlignment="1" applyProtection="1">
      <alignment horizontal="left" vertical="center"/>
      <protection/>
    </xf>
    <xf numFmtId="37" fontId="18" fillId="35" borderId="35" xfId="60" applyFont="1" applyFill="1" applyBorder="1" applyAlignment="1">
      <alignment horizontal="centerContinuous" vertical="center"/>
      <protection/>
    </xf>
    <xf numFmtId="37" fontId="18" fillId="35" borderId="36" xfId="60" applyFont="1" applyFill="1" applyBorder="1" applyAlignment="1">
      <alignment horizontal="centerContinuous" vertical="center"/>
      <protection/>
    </xf>
    <xf numFmtId="0" fontId="3" fillId="0" borderId="0" xfId="63" applyFont="1">
      <alignment/>
      <protection/>
    </xf>
    <xf numFmtId="0" fontId="4" fillId="0" borderId="0" xfId="62" applyNumberFormat="1" applyFont="1" applyFill="1" applyBorder="1">
      <alignment/>
      <protection/>
    </xf>
    <xf numFmtId="0" fontId="4" fillId="0" borderId="0" xfId="63" applyFont="1">
      <alignment/>
      <protection/>
    </xf>
    <xf numFmtId="0" fontId="25" fillId="0" borderId="0" xfId="63" applyFont="1">
      <alignment/>
      <protection/>
    </xf>
    <xf numFmtId="3" fontId="3" fillId="0" borderId="21" xfId="63" applyNumberFormat="1" applyFont="1" applyBorder="1">
      <alignment/>
      <protection/>
    </xf>
    <xf numFmtId="3" fontId="3" fillId="0" borderId="37" xfId="63" applyNumberFormat="1" applyFont="1" applyBorder="1">
      <alignment/>
      <protection/>
    </xf>
    <xf numFmtId="10" fontId="3" fillId="0" borderId="38" xfId="63" applyNumberFormat="1" applyFont="1" applyBorder="1">
      <alignment/>
      <protection/>
    </xf>
    <xf numFmtId="2" fontId="3" fillId="0" borderId="39" xfId="63" applyNumberFormat="1" applyFont="1" applyBorder="1" applyAlignment="1">
      <alignment horizontal="right"/>
      <protection/>
    </xf>
    <xf numFmtId="0" fontId="3" fillId="0" borderId="40" xfId="63" applyNumberFormat="1" applyFont="1" applyBorder="1" quotePrefix="1">
      <alignment/>
      <protection/>
    </xf>
    <xf numFmtId="2" fontId="3" fillId="0" borderId="41" xfId="63" applyNumberFormat="1" applyFont="1" applyBorder="1">
      <alignment/>
      <protection/>
    </xf>
    <xf numFmtId="3" fontId="3" fillId="0" borderId="42" xfId="63" applyNumberFormat="1" applyFont="1" applyBorder="1">
      <alignment/>
      <protection/>
    </xf>
    <xf numFmtId="3" fontId="3" fillId="0" borderId="43" xfId="63" applyNumberFormat="1" applyFont="1" applyBorder="1">
      <alignment/>
      <protection/>
    </xf>
    <xf numFmtId="10" fontId="3" fillId="0" borderId="44" xfId="63" applyNumberFormat="1" applyFont="1" applyBorder="1">
      <alignment/>
      <protection/>
    </xf>
    <xf numFmtId="2" fontId="3" fillId="0" borderId="41" xfId="63" applyNumberFormat="1" applyFont="1" applyBorder="1" applyAlignment="1">
      <alignment horizontal="right"/>
      <protection/>
    </xf>
    <xf numFmtId="0" fontId="3" fillId="0" borderId="45" xfId="63" applyNumberFormat="1" applyFont="1" applyBorder="1" quotePrefix="1">
      <alignment/>
      <protection/>
    </xf>
    <xf numFmtId="2" fontId="26" fillId="36" borderId="46" xfId="63" applyNumberFormat="1" applyFont="1" applyFill="1" applyBorder="1">
      <alignment/>
      <protection/>
    </xf>
    <xf numFmtId="3" fontId="26" fillId="36" borderId="47" xfId="63" applyNumberFormat="1" applyFont="1" applyFill="1" applyBorder="1">
      <alignment/>
      <protection/>
    </xf>
    <xf numFmtId="3" fontId="26" fillId="36" borderId="48" xfId="63" applyNumberFormat="1" applyFont="1" applyFill="1" applyBorder="1">
      <alignment/>
      <protection/>
    </xf>
    <xf numFmtId="10" fontId="26" fillId="36" borderId="49" xfId="63" applyNumberFormat="1" applyFont="1" applyFill="1" applyBorder="1">
      <alignment/>
      <protection/>
    </xf>
    <xf numFmtId="3" fontId="26" fillId="36" borderId="50" xfId="63" applyNumberFormat="1" applyFont="1" applyFill="1" applyBorder="1">
      <alignment/>
      <protection/>
    </xf>
    <xf numFmtId="3" fontId="26" fillId="36" borderId="51" xfId="63" applyNumberFormat="1" applyFont="1" applyFill="1" applyBorder="1">
      <alignment/>
      <protection/>
    </xf>
    <xf numFmtId="0" fontId="26" fillId="36" borderId="48" xfId="63" applyNumberFormat="1" applyFont="1" applyFill="1" applyBorder="1">
      <alignment/>
      <protection/>
    </xf>
    <xf numFmtId="49" fontId="3" fillId="0" borderId="0" xfId="63" applyNumberFormat="1" applyFont="1" applyAlignment="1">
      <alignment horizontal="center" vertical="center" wrapText="1"/>
      <protection/>
    </xf>
    <xf numFmtId="49" fontId="5" fillId="35" borderId="52" xfId="63" applyNumberFormat="1" applyFont="1" applyFill="1" applyBorder="1" applyAlignment="1">
      <alignment horizontal="center" vertical="center" wrapText="1"/>
      <protection/>
    </xf>
    <xf numFmtId="49" fontId="5" fillId="35" borderId="25" xfId="63" applyNumberFormat="1" applyFont="1" applyFill="1" applyBorder="1" applyAlignment="1">
      <alignment horizontal="center" vertical="center" wrapText="1"/>
      <protection/>
    </xf>
    <xf numFmtId="49" fontId="5" fillId="35" borderId="53" xfId="63" applyNumberFormat="1" applyFont="1" applyFill="1" applyBorder="1" applyAlignment="1">
      <alignment horizontal="center" vertical="center" wrapText="1"/>
      <protection/>
    </xf>
    <xf numFmtId="49" fontId="5" fillId="35" borderId="54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 applyAlignment="1">
      <alignment horizontal="center" vertical="center" wrapText="1"/>
      <protection/>
    </xf>
    <xf numFmtId="0" fontId="3" fillId="0" borderId="0" xfId="62" applyNumberFormat="1" applyFont="1" applyFill="1" applyBorder="1">
      <alignment/>
      <protection/>
    </xf>
    <xf numFmtId="0" fontId="28" fillId="0" borderId="0" xfId="63" applyFont="1">
      <alignment/>
      <protection/>
    </xf>
    <xf numFmtId="2" fontId="28" fillId="37" borderId="46" xfId="63" applyNumberFormat="1" applyFont="1" applyFill="1" applyBorder="1">
      <alignment/>
      <protection/>
    </xf>
    <xf numFmtId="3" fontId="28" fillId="37" borderId="47" xfId="63" applyNumberFormat="1" applyFont="1" applyFill="1" applyBorder="1">
      <alignment/>
      <protection/>
    </xf>
    <xf numFmtId="3" fontId="28" fillId="37" borderId="48" xfId="63" applyNumberFormat="1" applyFont="1" applyFill="1" applyBorder="1">
      <alignment/>
      <protection/>
    </xf>
    <xf numFmtId="10" fontId="28" fillId="37" borderId="49" xfId="63" applyNumberFormat="1" applyFont="1" applyFill="1" applyBorder="1">
      <alignment/>
      <protection/>
    </xf>
    <xf numFmtId="0" fontId="28" fillId="37" borderId="48" xfId="63" applyNumberFormat="1" applyFont="1" applyFill="1" applyBorder="1">
      <alignment/>
      <protection/>
    </xf>
    <xf numFmtId="0" fontId="3" fillId="0" borderId="0" xfId="57" applyFont="1" applyFill="1">
      <alignment/>
      <protection/>
    </xf>
    <xf numFmtId="0" fontId="6" fillId="0" borderId="0" xfId="62" applyNumberFormat="1" applyFont="1" applyFill="1" applyBorder="1">
      <alignment/>
      <protection/>
    </xf>
    <xf numFmtId="10" fontId="6" fillId="0" borderId="55" xfId="57" applyNumberFormat="1" applyFont="1" applyFill="1" applyBorder="1" applyAlignment="1">
      <alignment horizontal="right"/>
      <protection/>
    </xf>
    <xf numFmtId="3" fontId="12" fillId="0" borderId="56" xfId="57" applyNumberFormat="1" applyFont="1" applyFill="1" applyBorder="1">
      <alignment/>
      <protection/>
    </xf>
    <xf numFmtId="3" fontId="6" fillId="0" borderId="57" xfId="57" applyNumberFormat="1" applyFont="1" applyFill="1" applyBorder="1">
      <alignment/>
      <protection/>
    </xf>
    <xf numFmtId="3" fontId="6" fillId="0" borderId="58" xfId="57" applyNumberFormat="1" applyFont="1" applyFill="1" applyBorder="1">
      <alignment/>
      <protection/>
    </xf>
    <xf numFmtId="3" fontId="6" fillId="0" borderId="59" xfId="57" applyNumberFormat="1" applyFont="1" applyFill="1" applyBorder="1">
      <alignment/>
      <protection/>
    </xf>
    <xf numFmtId="10" fontId="6" fillId="0" borderId="60" xfId="57" applyNumberFormat="1" applyFont="1" applyFill="1" applyBorder="1">
      <alignment/>
      <protection/>
    </xf>
    <xf numFmtId="3" fontId="6" fillId="0" borderId="61" xfId="57" applyNumberFormat="1" applyFont="1" applyFill="1" applyBorder="1">
      <alignment/>
      <protection/>
    </xf>
    <xf numFmtId="10" fontId="6" fillId="0" borderId="60" xfId="57" applyNumberFormat="1" applyFont="1" applyFill="1" applyBorder="1" applyAlignment="1">
      <alignment horizontal="right"/>
      <protection/>
    </xf>
    <xf numFmtId="0" fontId="6" fillId="0" borderId="62" xfId="57" applyFont="1" applyFill="1" applyBorder="1">
      <alignment/>
      <protection/>
    </xf>
    <xf numFmtId="10" fontId="6" fillId="0" borderId="63" xfId="57" applyNumberFormat="1" applyFont="1" applyFill="1" applyBorder="1" applyAlignment="1">
      <alignment horizontal="right"/>
      <protection/>
    </xf>
    <xf numFmtId="3" fontId="12" fillId="0" borderId="64" xfId="57" applyNumberFormat="1" applyFont="1" applyFill="1" applyBorder="1">
      <alignment/>
      <protection/>
    </xf>
    <xf numFmtId="3" fontId="6" fillId="0" borderId="65" xfId="57" applyNumberFormat="1" applyFont="1" applyFill="1" applyBorder="1">
      <alignment/>
      <protection/>
    </xf>
    <xf numFmtId="3" fontId="6" fillId="0" borderId="66" xfId="57" applyNumberFormat="1" applyFont="1" applyFill="1" applyBorder="1">
      <alignment/>
      <protection/>
    </xf>
    <xf numFmtId="3" fontId="6" fillId="0" borderId="67" xfId="57" applyNumberFormat="1" applyFont="1" applyFill="1" applyBorder="1">
      <alignment/>
      <protection/>
    </xf>
    <xf numFmtId="10" fontId="6" fillId="0" borderId="68" xfId="57" applyNumberFormat="1" applyFont="1" applyFill="1" applyBorder="1">
      <alignment/>
      <protection/>
    </xf>
    <xf numFmtId="3" fontId="6" fillId="0" borderId="69" xfId="57" applyNumberFormat="1" applyFont="1" applyFill="1" applyBorder="1">
      <alignment/>
      <protection/>
    </xf>
    <xf numFmtId="10" fontId="6" fillId="0" borderId="68" xfId="57" applyNumberFormat="1" applyFont="1" applyFill="1" applyBorder="1" applyAlignment="1">
      <alignment horizontal="right"/>
      <protection/>
    </xf>
    <xf numFmtId="0" fontId="6" fillId="0" borderId="70" xfId="57" applyFont="1" applyFill="1" applyBorder="1">
      <alignment/>
      <protection/>
    </xf>
    <xf numFmtId="10" fontId="6" fillId="0" borderId="71" xfId="57" applyNumberFormat="1" applyFont="1" applyFill="1" applyBorder="1" applyAlignment="1">
      <alignment horizontal="right"/>
      <protection/>
    </xf>
    <xf numFmtId="3" fontId="12" fillId="0" borderId="72" xfId="57" applyNumberFormat="1" applyFont="1" applyFill="1" applyBorder="1">
      <alignment/>
      <protection/>
    </xf>
    <xf numFmtId="3" fontId="6" fillId="0" borderId="44" xfId="57" applyNumberFormat="1" applyFont="1" applyFill="1" applyBorder="1">
      <alignment/>
      <protection/>
    </xf>
    <xf numFmtId="3" fontId="6" fillId="0" borderId="73" xfId="57" applyNumberFormat="1" applyFont="1" applyFill="1" applyBorder="1">
      <alignment/>
      <protection/>
    </xf>
    <xf numFmtId="3" fontId="6" fillId="0" borderId="74" xfId="57" applyNumberFormat="1" applyFont="1" applyFill="1" applyBorder="1">
      <alignment/>
      <protection/>
    </xf>
    <xf numFmtId="10" fontId="6" fillId="0" borderId="75" xfId="57" applyNumberFormat="1" applyFont="1" applyFill="1" applyBorder="1">
      <alignment/>
      <protection/>
    </xf>
    <xf numFmtId="3" fontId="6" fillId="0" borderId="43" xfId="57" applyNumberFormat="1" applyFont="1" applyFill="1" applyBorder="1">
      <alignment/>
      <protection/>
    </xf>
    <xf numFmtId="10" fontId="6" fillId="0" borderId="75" xfId="57" applyNumberFormat="1" applyFont="1" applyFill="1" applyBorder="1" applyAlignment="1">
      <alignment horizontal="right"/>
      <protection/>
    </xf>
    <xf numFmtId="0" fontId="6" fillId="0" borderId="76" xfId="57" applyFont="1" applyFill="1" applyBorder="1">
      <alignment/>
      <protection/>
    </xf>
    <xf numFmtId="0" fontId="29" fillId="0" borderId="0" xfId="57" applyFont="1" applyFill="1" applyAlignment="1">
      <alignment vertical="center"/>
      <protection/>
    </xf>
    <xf numFmtId="10" fontId="29" fillId="36" borderId="77" xfId="57" applyNumberFormat="1" applyFont="1" applyFill="1" applyBorder="1" applyAlignment="1">
      <alignment horizontal="right" vertical="center"/>
      <protection/>
    </xf>
    <xf numFmtId="3" fontId="29" fillId="36" borderId="78" xfId="57" applyNumberFormat="1" applyFont="1" applyFill="1" applyBorder="1" applyAlignment="1">
      <alignment vertical="center"/>
      <protection/>
    </xf>
    <xf numFmtId="3" fontId="29" fillId="36" borderId="79" xfId="57" applyNumberFormat="1" applyFont="1" applyFill="1" applyBorder="1" applyAlignment="1">
      <alignment vertical="center"/>
      <protection/>
    </xf>
    <xf numFmtId="3" fontId="29" fillId="36" borderId="80" xfId="57" applyNumberFormat="1" applyFont="1" applyFill="1" applyBorder="1" applyAlignment="1">
      <alignment vertical="center"/>
      <protection/>
    </xf>
    <xf numFmtId="3" fontId="29" fillId="36" borderId="81" xfId="57" applyNumberFormat="1" applyFont="1" applyFill="1" applyBorder="1" applyAlignment="1">
      <alignment vertical="center"/>
      <protection/>
    </xf>
    <xf numFmtId="165" fontId="29" fillId="36" borderId="82" xfId="57" applyNumberFormat="1" applyFont="1" applyFill="1" applyBorder="1" applyAlignment="1">
      <alignment vertical="center"/>
      <protection/>
    </xf>
    <xf numFmtId="3" fontId="29" fillId="36" borderId="83" xfId="57" applyNumberFormat="1" applyFont="1" applyFill="1" applyBorder="1" applyAlignment="1">
      <alignment vertical="center"/>
      <protection/>
    </xf>
    <xf numFmtId="10" fontId="29" fillId="36" borderId="82" xfId="57" applyNumberFormat="1" applyFont="1" applyFill="1" applyBorder="1" applyAlignment="1">
      <alignment horizontal="right" vertical="center"/>
      <protection/>
    </xf>
    <xf numFmtId="3" fontId="29" fillId="36" borderId="84" xfId="57" applyNumberFormat="1" applyFont="1" applyFill="1" applyBorder="1" applyAlignment="1">
      <alignment vertical="center"/>
      <protection/>
    </xf>
    <xf numFmtId="0" fontId="29" fillId="36" borderId="85" xfId="57" applyNumberFormat="1" applyFont="1" applyFill="1" applyBorder="1" applyAlignment="1">
      <alignment vertical="center"/>
      <protection/>
    </xf>
    <xf numFmtId="1" fontId="14" fillId="0" borderId="0" xfId="57" applyNumberFormat="1" applyFont="1" applyFill="1" applyAlignment="1">
      <alignment horizontal="center" vertical="center" wrapText="1"/>
      <protection/>
    </xf>
    <xf numFmtId="49" fontId="13" fillId="35" borderId="57" xfId="57" applyNumberFormat="1" applyFont="1" applyFill="1" applyBorder="1" applyAlignment="1">
      <alignment horizontal="center" vertical="center" wrapText="1"/>
      <protection/>
    </xf>
    <xf numFmtId="49" fontId="13" fillId="35" borderId="58" xfId="57" applyNumberFormat="1" applyFont="1" applyFill="1" applyBorder="1" applyAlignment="1">
      <alignment horizontal="center" vertical="center" wrapText="1"/>
      <protection/>
    </xf>
    <xf numFmtId="49" fontId="13" fillId="35" borderId="61" xfId="57" applyNumberFormat="1" applyFont="1" applyFill="1" applyBorder="1" applyAlignment="1">
      <alignment horizontal="center" vertical="center" wrapText="1"/>
      <protection/>
    </xf>
    <xf numFmtId="49" fontId="13" fillId="35" borderId="59" xfId="57" applyNumberFormat="1" applyFont="1" applyFill="1" applyBorder="1" applyAlignment="1">
      <alignment horizontal="center" vertical="center" wrapText="1"/>
      <protection/>
    </xf>
    <xf numFmtId="1" fontId="30" fillId="0" borderId="0" xfId="57" applyNumberFormat="1" applyFont="1" applyFill="1" applyAlignment="1">
      <alignment horizontal="center" vertical="center" wrapText="1"/>
      <protection/>
    </xf>
    <xf numFmtId="0" fontId="32" fillId="0" borderId="0" xfId="57" applyFont="1" applyFill="1">
      <alignment/>
      <protection/>
    </xf>
    <xf numFmtId="0" fontId="35" fillId="0" borderId="0" xfId="57" applyFont="1" applyFill="1" applyAlignment="1">
      <alignment vertical="center"/>
      <protection/>
    </xf>
    <xf numFmtId="10" fontId="35" fillId="36" borderId="77" xfId="57" applyNumberFormat="1" applyFont="1" applyFill="1" applyBorder="1" applyAlignment="1">
      <alignment horizontal="right" vertical="center"/>
      <protection/>
    </xf>
    <xf numFmtId="3" fontId="35" fillId="36" borderId="78" xfId="57" applyNumberFormat="1" applyFont="1" applyFill="1" applyBorder="1" applyAlignment="1">
      <alignment vertical="center"/>
      <protection/>
    </xf>
    <xf numFmtId="3" fontId="35" fillId="36" borderId="79" xfId="57" applyNumberFormat="1" applyFont="1" applyFill="1" applyBorder="1" applyAlignment="1">
      <alignment vertical="center"/>
      <protection/>
    </xf>
    <xf numFmtId="3" fontId="35" fillId="36" borderId="80" xfId="57" applyNumberFormat="1" applyFont="1" applyFill="1" applyBorder="1" applyAlignment="1">
      <alignment vertical="center"/>
      <protection/>
    </xf>
    <xf numFmtId="3" fontId="35" fillId="36" borderId="81" xfId="57" applyNumberFormat="1" applyFont="1" applyFill="1" applyBorder="1" applyAlignment="1">
      <alignment vertical="center"/>
      <protection/>
    </xf>
    <xf numFmtId="10" fontId="35" fillId="36" borderId="82" xfId="57" applyNumberFormat="1" applyFont="1" applyFill="1" applyBorder="1" applyAlignment="1">
      <alignment vertical="center"/>
      <protection/>
    </xf>
    <xf numFmtId="3" fontId="35" fillId="36" borderId="83" xfId="57" applyNumberFormat="1" applyFont="1" applyFill="1" applyBorder="1" applyAlignment="1">
      <alignment vertical="center"/>
      <protection/>
    </xf>
    <xf numFmtId="10" fontId="35" fillId="36" borderId="82" xfId="57" applyNumberFormat="1" applyFont="1" applyFill="1" applyBorder="1" applyAlignment="1">
      <alignment horizontal="right" vertical="center"/>
      <protection/>
    </xf>
    <xf numFmtId="3" fontId="35" fillId="36" borderId="84" xfId="57" applyNumberFormat="1" applyFont="1" applyFill="1" applyBorder="1" applyAlignment="1">
      <alignment vertical="center"/>
      <protection/>
    </xf>
    <xf numFmtId="0" fontId="35" fillId="36" borderId="85" xfId="57" applyNumberFormat="1" applyFont="1" applyFill="1" applyBorder="1" applyAlignment="1">
      <alignment vertical="center"/>
      <protection/>
    </xf>
    <xf numFmtId="0" fontId="3" fillId="0" borderId="0" xfId="64" applyFont="1">
      <alignment/>
      <protection/>
    </xf>
    <xf numFmtId="0" fontId="25" fillId="0" borderId="0" xfId="64" applyFont="1">
      <alignment/>
      <protection/>
    </xf>
    <xf numFmtId="10" fontId="3" fillId="0" borderId="86" xfId="64" applyNumberFormat="1" applyFont="1" applyBorder="1">
      <alignment/>
      <protection/>
    </xf>
    <xf numFmtId="3" fontId="3" fillId="0" borderId="12" xfId="64" applyNumberFormat="1" applyFont="1" applyBorder="1">
      <alignment/>
      <protection/>
    </xf>
    <xf numFmtId="3" fontId="3" fillId="0" borderId="87" xfId="64" applyNumberFormat="1" applyFont="1" applyBorder="1">
      <alignment/>
      <protection/>
    </xf>
    <xf numFmtId="10" fontId="3" fillId="0" borderId="88" xfId="64" applyNumberFormat="1" applyFont="1" applyBorder="1">
      <alignment/>
      <protection/>
    </xf>
    <xf numFmtId="10" fontId="3" fillId="0" borderId="12" xfId="64" applyNumberFormat="1" applyFont="1" applyBorder="1">
      <alignment/>
      <protection/>
    </xf>
    <xf numFmtId="3" fontId="3" fillId="0" borderId="89" xfId="64" applyNumberFormat="1" applyFont="1" applyBorder="1">
      <alignment/>
      <protection/>
    </xf>
    <xf numFmtId="0" fontId="3" fillId="0" borderId="90" xfId="64" applyNumberFormat="1" applyFont="1" applyBorder="1">
      <alignment/>
      <protection/>
    </xf>
    <xf numFmtId="10" fontId="3" fillId="0" borderId="91" xfId="64" applyNumberFormat="1" applyFont="1" applyBorder="1">
      <alignment/>
      <protection/>
    </xf>
    <xf numFmtId="3" fontId="3" fillId="0" borderId="42" xfId="64" applyNumberFormat="1" applyFont="1" applyBorder="1">
      <alignment/>
      <protection/>
    </xf>
    <xf numFmtId="3" fontId="3" fillId="0" borderId="43" xfId="64" applyNumberFormat="1" applyFont="1" applyBorder="1">
      <alignment/>
      <protection/>
    </xf>
    <xf numFmtId="10" fontId="3" fillId="0" borderId="41" xfId="64" applyNumberFormat="1" applyFont="1" applyBorder="1">
      <alignment/>
      <protection/>
    </xf>
    <xf numFmtId="10" fontId="3" fillId="0" borderId="42" xfId="64" applyNumberFormat="1" applyFont="1" applyBorder="1">
      <alignment/>
      <protection/>
    </xf>
    <xf numFmtId="3" fontId="3" fillId="0" borderId="74" xfId="64" applyNumberFormat="1" applyFont="1" applyBorder="1">
      <alignment/>
      <protection/>
    </xf>
    <xf numFmtId="0" fontId="3" fillId="0" borderId="76" xfId="64" applyNumberFormat="1" applyFont="1" applyBorder="1">
      <alignment/>
      <protection/>
    </xf>
    <xf numFmtId="0" fontId="28" fillId="0" borderId="0" xfId="64" applyFont="1">
      <alignment/>
      <protection/>
    </xf>
    <xf numFmtId="10" fontId="28" fillId="37" borderId="92" xfId="64" applyNumberFormat="1" applyFont="1" applyFill="1" applyBorder="1" applyAlignment="1">
      <alignment vertical="center"/>
      <protection/>
    </xf>
    <xf numFmtId="3" fontId="28" fillId="37" borderId="93" xfId="64" applyNumberFormat="1" applyFont="1" applyFill="1" applyBorder="1" applyAlignment="1">
      <alignment vertical="center"/>
      <protection/>
    </xf>
    <xf numFmtId="10" fontId="28" fillId="37" borderId="94" xfId="64" applyNumberFormat="1" applyFont="1" applyFill="1" applyBorder="1" applyAlignment="1">
      <alignment vertical="center"/>
      <protection/>
    </xf>
    <xf numFmtId="3" fontId="28" fillId="37" borderId="95" xfId="64" applyNumberFormat="1" applyFont="1" applyFill="1" applyBorder="1" applyAlignment="1">
      <alignment vertical="center"/>
      <protection/>
    </xf>
    <xf numFmtId="10" fontId="28" fillId="37" borderId="96" xfId="64" applyNumberFormat="1" applyFont="1" applyFill="1" applyBorder="1" applyAlignment="1">
      <alignment vertical="center"/>
      <protection/>
    </xf>
    <xf numFmtId="3" fontId="28" fillId="37" borderId="97" xfId="64" applyNumberFormat="1" applyFont="1" applyFill="1" applyBorder="1" applyAlignment="1">
      <alignment vertical="center"/>
      <protection/>
    </xf>
    <xf numFmtId="0" fontId="28" fillId="37" borderId="98" xfId="64" applyNumberFormat="1" applyFont="1" applyFill="1" applyBorder="1" applyAlignment="1">
      <alignment vertical="center"/>
      <protection/>
    </xf>
    <xf numFmtId="1" fontId="3" fillId="0" borderId="0" xfId="64" applyNumberFormat="1" applyFont="1" applyAlignment="1">
      <alignment horizontal="center" vertical="center" wrapText="1"/>
      <protection/>
    </xf>
    <xf numFmtId="0" fontId="3" fillId="0" borderId="0" xfId="64" applyFont="1" applyAlignment="1">
      <alignment vertical="center"/>
      <protection/>
    </xf>
    <xf numFmtId="0" fontId="29" fillId="0" borderId="0" xfId="64" applyFont="1">
      <alignment/>
      <protection/>
    </xf>
    <xf numFmtId="10" fontId="32" fillId="37" borderId="99" xfId="64" applyNumberFormat="1" applyFont="1" applyFill="1" applyBorder="1">
      <alignment/>
      <protection/>
    </xf>
    <xf numFmtId="3" fontId="29" fillId="37" borderId="100" xfId="64" applyNumberFormat="1" applyFont="1" applyFill="1" applyBorder="1" applyAlignment="1">
      <alignment vertical="center"/>
      <protection/>
    </xf>
    <xf numFmtId="165" fontId="29" fillId="37" borderId="101" xfId="64" applyNumberFormat="1" applyFont="1" applyFill="1" applyBorder="1" applyAlignment="1">
      <alignment vertical="center"/>
      <protection/>
    </xf>
    <xf numFmtId="3" fontId="29" fillId="37" borderId="102" xfId="64" applyNumberFormat="1" applyFont="1" applyFill="1" applyBorder="1" applyAlignment="1">
      <alignment vertical="center"/>
      <protection/>
    </xf>
    <xf numFmtId="10" fontId="32" fillId="37" borderId="101" xfId="64" applyNumberFormat="1" applyFont="1" applyFill="1" applyBorder="1">
      <alignment/>
      <protection/>
    </xf>
    <xf numFmtId="3" fontId="29" fillId="37" borderId="103" xfId="64" applyNumberFormat="1" applyFont="1" applyFill="1" applyBorder="1" applyAlignment="1">
      <alignment vertical="center"/>
      <protection/>
    </xf>
    <xf numFmtId="0" fontId="29" fillId="37" borderId="104" xfId="64" applyNumberFormat="1" applyFont="1" applyFill="1" applyBorder="1" applyAlignment="1">
      <alignment vertical="center"/>
      <protection/>
    </xf>
    <xf numFmtId="0" fontId="5" fillId="0" borderId="0" xfId="57" applyFont="1" applyFill="1">
      <alignment/>
      <protection/>
    </xf>
    <xf numFmtId="10" fontId="12" fillId="38" borderId="105" xfId="57" applyNumberFormat="1" applyFont="1" applyFill="1" applyBorder="1" applyAlignment="1">
      <alignment horizontal="right"/>
      <protection/>
    </xf>
    <xf numFmtId="3" fontId="12" fillId="38" borderId="106" xfId="57" applyNumberFormat="1" applyFont="1" applyFill="1" applyBorder="1">
      <alignment/>
      <protection/>
    </xf>
    <xf numFmtId="3" fontId="12" fillId="38" borderId="107" xfId="57" applyNumberFormat="1" applyFont="1" applyFill="1" applyBorder="1">
      <alignment/>
      <protection/>
    </xf>
    <xf numFmtId="3" fontId="12" fillId="38" borderId="108" xfId="57" applyNumberFormat="1" applyFont="1" applyFill="1" applyBorder="1">
      <alignment/>
      <protection/>
    </xf>
    <xf numFmtId="10" fontId="12" fillId="38" borderId="109" xfId="57" applyNumberFormat="1" applyFont="1" applyFill="1" applyBorder="1">
      <alignment/>
      <protection/>
    </xf>
    <xf numFmtId="10" fontId="12" fillId="38" borderId="109" xfId="57" applyNumberFormat="1" applyFont="1" applyFill="1" applyBorder="1" applyAlignment="1">
      <alignment horizontal="right"/>
      <protection/>
    </xf>
    <xf numFmtId="0" fontId="12" fillId="38" borderId="110" xfId="57" applyFont="1" applyFill="1" applyBorder="1">
      <alignment/>
      <protection/>
    </xf>
    <xf numFmtId="10" fontId="3" fillId="0" borderId="111" xfId="57" applyNumberFormat="1" applyFont="1" applyFill="1" applyBorder="1" applyAlignment="1">
      <alignment horizontal="right"/>
      <protection/>
    </xf>
    <xf numFmtId="3" fontId="3" fillId="0" borderId="66" xfId="57" applyNumberFormat="1" applyFont="1" applyFill="1" applyBorder="1">
      <alignment/>
      <protection/>
    </xf>
    <xf numFmtId="3" fontId="3" fillId="0" borderId="65" xfId="57" applyNumberFormat="1" applyFont="1" applyFill="1" applyBorder="1">
      <alignment/>
      <protection/>
    </xf>
    <xf numFmtId="3" fontId="3" fillId="0" borderId="112" xfId="57" applyNumberFormat="1" applyFont="1" applyFill="1" applyBorder="1">
      <alignment/>
      <protection/>
    </xf>
    <xf numFmtId="10" fontId="3" fillId="0" borderId="113" xfId="57" applyNumberFormat="1" applyFont="1" applyFill="1" applyBorder="1">
      <alignment/>
      <protection/>
    </xf>
    <xf numFmtId="3" fontId="3" fillId="0" borderId="69" xfId="57" applyNumberFormat="1" applyFont="1" applyFill="1" applyBorder="1">
      <alignment/>
      <protection/>
    </xf>
    <xf numFmtId="10" fontId="3" fillId="0" borderId="113" xfId="57" applyNumberFormat="1" applyFont="1" applyFill="1" applyBorder="1" applyAlignment="1">
      <alignment horizontal="right"/>
      <protection/>
    </xf>
    <xf numFmtId="0" fontId="3" fillId="0" borderId="70" xfId="57" applyFont="1" applyFill="1" applyBorder="1">
      <alignment/>
      <protection/>
    </xf>
    <xf numFmtId="0" fontId="12" fillId="0" borderId="0" xfId="57" applyFont="1" applyFill="1" applyAlignment="1">
      <alignment vertical="center"/>
      <protection/>
    </xf>
    <xf numFmtId="10" fontId="12" fillId="38" borderId="114" xfId="57" applyNumberFormat="1" applyFont="1" applyFill="1" applyBorder="1" applyAlignment="1">
      <alignment horizontal="right" vertical="center"/>
      <protection/>
    </xf>
    <xf numFmtId="3" fontId="12" fillId="38" borderId="115" xfId="57" applyNumberFormat="1" applyFont="1" applyFill="1" applyBorder="1" applyAlignment="1">
      <alignment vertical="center"/>
      <protection/>
    </xf>
    <xf numFmtId="3" fontId="12" fillId="38" borderId="116" xfId="57" applyNumberFormat="1" applyFont="1" applyFill="1" applyBorder="1" applyAlignment="1">
      <alignment vertical="center"/>
      <protection/>
    </xf>
    <xf numFmtId="3" fontId="12" fillId="38" borderId="117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horizontal="right" vertical="center"/>
      <protection/>
    </xf>
    <xf numFmtId="0" fontId="12" fillId="38" borderId="119" xfId="57" applyFont="1" applyFill="1" applyBorder="1" applyAlignment="1">
      <alignment vertical="center"/>
      <protection/>
    </xf>
    <xf numFmtId="10" fontId="3" fillId="0" borderId="91" xfId="57" applyNumberFormat="1" applyFont="1" applyFill="1" applyBorder="1" applyAlignment="1">
      <alignment horizontal="right"/>
      <protection/>
    </xf>
    <xf numFmtId="3" fontId="3" fillId="0" borderId="44" xfId="57" applyNumberFormat="1" applyFont="1" applyFill="1" applyBorder="1">
      <alignment/>
      <protection/>
    </xf>
    <xf numFmtId="3" fontId="3" fillId="0" borderId="73" xfId="57" applyNumberFormat="1" applyFont="1" applyFill="1" applyBorder="1">
      <alignment/>
      <protection/>
    </xf>
    <xf numFmtId="3" fontId="3" fillId="0" borderId="43" xfId="57" applyNumberFormat="1" applyFont="1" applyFill="1" applyBorder="1">
      <alignment/>
      <protection/>
    </xf>
    <xf numFmtId="10" fontId="3" fillId="0" borderId="41" xfId="57" applyNumberFormat="1" applyFont="1" applyFill="1" applyBorder="1">
      <alignment/>
      <protection/>
    </xf>
    <xf numFmtId="10" fontId="3" fillId="0" borderId="41" xfId="57" applyNumberFormat="1" applyFont="1" applyFill="1" applyBorder="1" applyAlignment="1">
      <alignment horizontal="right"/>
      <protection/>
    </xf>
    <xf numFmtId="0" fontId="3" fillId="0" borderId="76" xfId="57" applyFont="1" applyFill="1" applyBorder="1">
      <alignment/>
      <protection/>
    </xf>
    <xf numFmtId="3" fontId="3" fillId="0" borderId="42" xfId="57" applyNumberFormat="1" applyFont="1" applyFill="1" applyBorder="1">
      <alignment/>
      <protection/>
    </xf>
    <xf numFmtId="10" fontId="3" fillId="0" borderId="120" xfId="57" applyNumberFormat="1" applyFont="1" applyFill="1" applyBorder="1" applyAlignment="1">
      <alignment horizontal="right"/>
      <protection/>
    </xf>
    <xf numFmtId="3" fontId="3" fillId="0" borderId="121" xfId="57" applyNumberFormat="1" applyFont="1" applyFill="1" applyBorder="1">
      <alignment/>
      <protection/>
    </xf>
    <xf numFmtId="3" fontId="3" fillId="0" borderId="122" xfId="57" applyNumberFormat="1" applyFont="1" applyFill="1" applyBorder="1">
      <alignment/>
      <protection/>
    </xf>
    <xf numFmtId="3" fontId="3" fillId="0" borderId="123" xfId="57" applyNumberFormat="1" applyFont="1" applyFill="1" applyBorder="1">
      <alignment/>
      <protection/>
    </xf>
    <xf numFmtId="10" fontId="3" fillId="0" borderId="124" xfId="57" applyNumberFormat="1" applyFont="1" applyFill="1" applyBorder="1">
      <alignment/>
      <protection/>
    </xf>
    <xf numFmtId="10" fontId="3" fillId="0" borderId="124" xfId="57" applyNumberFormat="1" applyFont="1" applyFill="1" applyBorder="1" applyAlignment="1">
      <alignment horizontal="right"/>
      <protection/>
    </xf>
    <xf numFmtId="0" fontId="3" fillId="0" borderId="125" xfId="57" applyFont="1" applyFill="1" applyBorder="1">
      <alignment/>
      <protection/>
    </xf>
    <xf numFmtId="0" fontId="28" fillId="0" borderId="0" xfId="57" applyFont="1" applyFill="1" applyAlignment="1">
      <alignment vertical="center"/>
      <protection/>
    </xf>
    <xf numFmtId="10" fontId="28" fillId="36" borderId="126" xfId="57" applyNumberFormat="1" applyFont="1" applyFill="1" applyBorder="1" applyAlignment="1">
      <alignment horizontal="right" vertical="center"/>
      <protection/>
    </xf>
    <xf numFmtId="3" fontId="28" fillId="36" borderId="127" xfId="57" applyNumberFormat="1" applyFont="1" applyFill="1" applyBorder="1" applyAlignment="1">
      <alignment vertical="center"/>
      <protection/>
    </xf>
    <xf numFmtId="3" fontId="28" fillId="36" borderId="128" xfId="57" applyNumberFormat="1" applyFont="1" applyFill="1" applyBorder="1" applyAlignment="1">
      <alignment vertical="center"/>
      <protection/>
    </xf>
    <xf numFmtId="3" fontId="28" fillId="36" borderId="129" xfId="57" applyNumberFormat="1" applyFont="1" applyFill="1" applyBorder="1" applyAlignment="1">
      <alignment vertical="center"/>
      <protection/>
    </xf>
    <xf numFmtId="9" fontId="28" fillId="36" borderId="130" xfId="57" applyNumberFormat="1" applyFont="1" applyFill="1" applyBorder="1" applyAlignment="1">
      <alignment vertical="center"/>
      <protection/>
    </xf>
    <xf numFmtId="0" fontId="28" fillId="36" borderId="131" xfId="57" applyNumberFormat="1" applyFont="1" applyFill="1" applyBorder="1" applyAlignment="1">
      <alignment vertical="center"/>
      <protection/>
    </xf>
    <xf numFmtId="1" fontId="3" fillId="0" borderId="0" xfId="57" applyNumberFormat="1" applyFont="1" applyFill="1" applyAlignment="1">
      <alignment horizontal="center" vertical="center" wrapText="1"/>
      <protection/>
    </xf>
    <xf numFmtId="49" fontId="12" fillId="35" borderId="57" xfId="57" applyNumberFormat="1" applyFont="1" applyFill="1" applyBorder="1" applyAlignment="1">
      <alignment horizontal="center" vertical="center" wrapText="1"/>
      <protection/>
    </xf>
    <xf numFmtId="49" fontId="12" fillId="35" borderId="58" xfId="57" applyNumberFormat="1" applyFont="1" applyFill="1" applyBorder="1" applyAlignment="1">
      <alignment horizontal="center" vertical="center" wrapText="1"/>
      <protection/>
    </xf>
    <xf numFmtId="49" fontId="12" fillId="35" borderId="61" xfId="57" applyNumberFormat="1" applyFont="1" applyFill="1" applyBorder="1" applyAlignment="1">
      <alignment horizontal="center" vertical="center" wrapText="1"/>
      <protection/>
    </xf>
    <xf numFmtId="0" fontId="14" fillId="0" borderId="0" xfId="57" applyFont="1" applyFill="1">
      <alignment/>
      <protection/>
    </xf>
    <xf numFmtId="10" fontId="6" fillId="38" borderId="105" xfId="57" applyNumberFormat="1" applyFont="1" applyFill="1" applyBorder="1" applyAlignment="1">
      <alignment horizontal="right"/>
      <protection/>
    </xf>
    <xf numFmtId="3" fontId="6" fillId="38" borderId="132" xfId="57" applyNumberFormat="1" applyFont="1" applyFill="1" applyBorder="1">
      <alignment/>
      <protection/>
    </xf>
    <xf numFmtId="3" fontId="6" fillId="38" borderId="133" xfId="57" applyNumberFormat="1" applyFont="1" applyFill="1" applyBorder="1">
      <alignment/>
      <protection/>
    </xf>
    <xf numFmtId="3" fontId="6" fillId="38" borderId="106" xfId="57" applyNumberFormat="1" applyFont="1" applyFill="1" applyBorder="1">
      <alignment/>
      <protection/>
    </xf>
    <xf numFmtId="3" fontId="6" fillId="38" borderId="107" xfId="57" applyNumberFormat="1" applyFont="1" applyFill="1" applyBorder="1">
      <alignment/>
      <protection/>
    </xf>
    <xf numFmtId="3" fontId="6" fillId="38" borderId="108" xfId="57" applyNumberFormat="1" applyFont="1" applyFill="1" applyBorder="1">
      <alignment/>
      <protection/>
    </xf>
    <xf numFmtId="10" fontId="6" fillId="38" borderId="109" xfId="57" applyNumberFormat="1" applyFont="1" applyFill="1" applyBorder="1">
      <alignment/>
      <protection/>
    </xf>
    <xf numFmtId="10" fontId="6" fillId="38" borderId="109" xfId="57" applyNumberFormat="1" applyFont="1" applyFill="1" applyBorder="1" applyAlignment="1">
      <alignment horizontal="right"/>
      <protection/>
    </xf>
    <xf numFmtId="0" fontId="6" fillId="38" borderId="110" xfId="57" applyFont="1" applyFill="1" applyBorder="1">
      <alignment/>
      <protection/>
    </xf>
    <xf numFmtId="3" fontId="3" fillId="0" borderId="67" xfId="57" applyNumberFormat="1" applyFont="1" applyFill="1" applyBorder="1">
      <alignment/>
      <protection/>
    </xf>
    <xf numFmtId="3" fontId="3" fillId="0" borderId="134" xfId="57" applyNumberFormat="1" applyFont="1" applyFill="1" applyBorder="1">
      <alignment/>
      <protection/>
    </xf>
    <xf numFmtId="10" fontId="6" fillId="0" borderId="113" xfId="57" applyNumberFormat="1" applyFont="1" applyFill="1" applyBorder="1" applyAlignment="1">
      <alignment horizontal="right"/>
      <protection/>
    </xf>
    <xf numFmtId="0" fontId="12" fillId="0" borderId="0" xfId="57" applyFont="1" applyFill="1">
      <alignment/>
      <protection/>
    </xf>
    <xf numFmtId="10" fontId="6" fillId="38" borderId="114" xfId="57" applyNumberFormat="1" applyFont="1" applyFill="1" applyBorder="1" applyAlignment="1">
      <alignment horizontal="right"/>
      <protection/>
    </xf>
    <xf numFmtId="3" fontId="6" fillId="38" borderId="135" xfId="57" applyNumberFormat="1" applyFont="1" applyFill="1" applyBorder="1">
      <alignment/>
      <protection/>
    </xf>
    <xf numFmtId="3" fontId="6" fillId="38" borderId="136" xfId="57" applyNumberFormat="1" applyFont="1" applyFill="1" applyBorder="1">
      <alignment/>
      <protection/>
    </xf>
    <xf numFmtId="3" fontId="6" fillId="38" borderId="115" xfId="57" applyNumberFormat="1" applyFont="1" applyFill="1" applyBorder="1">
      <alignment/>
      <protection/>
    </xf>
    <xf numFmtId="3" fontId="6" fillId="38" borderId="116" xfId="57" applyNumberFormat="1" applyFont="1" applyFill="1" applyBorder="1">
      <alignment/>
      <protection/>
    </xf>
    <xf numFmtId="3" fontId="6" fillId="38" borderId="117" xfId="57" applyNumberFormat="1" applyFont="1" applyFill="1" applyBorder="1">
      <alignment/>
      <protection/>
    </xf>
    <xf numFmtId="10" fontId="6" fillId="38" borderId="118" xfId="57" applyNumberFormat="1" applyFont="1" applyFill="1" applyBorder="1">
      <alignment/>
      <protection/>
    </xf>
    <xf numFmtId="10" fontId="6" fillId="38" borderId="118" xfId="57" applyNumberFormat="1" applyFont="1" applyFill="1" applyBorder="1" applyAlignment="1">
      <alignment horizontal="right"/>
      <protection/>
    </xf>
    <xf numFmtId="0" fontId="6" fillId="38" borderId="119" xfId="57" applyFont="1" applyFill="1" applyBorder="1">
      <alignment/>
      <protection/>
    </xf>
    <xf numFmtId="3" fontId="3" fillId="0" borderId="137" xfId="57" applyNumberFormat="1" applyFont="1" applyFill="1" applyBorder="1">
      <alignment/>
      <protection/>
    </xf>
    <xf numFmtId="3" fontId="3" fillId="0" borderId="74" xfId="57" applyNumberFormat="1" applyFont="1" applyFill="1" applyBorder="1">
      <alignment/>
      <protection/>
    </xf>
    <xf numFmtId="10" fontId="6" fillId="0" borderId="41" xfId="57" applyNumberFormat="1" applyFont="1" applyFill="1" applyBorder="1" applyAlignment="1">
      <alignment horizontal="right"/>
      <protection/>
    </xf>
    <xf numFmtId="3" fontId="3" fillId="0" borderId="138" xfId="57" applyNumberFormat="1" applyFont="1" applyFill="1" applyBorder="1">
      <alignment/>
      <protection/>
    </xf>
    <xf numFmtId="3" fontId="3" fillId="0" borderId="139" xfId="57" applyNumberFormat="1" applyFont="1" applyFill="1" applyBorder="1">
      <alignment/>
      <protection/>
    </xf>
    <xf numFmtId="3" fontId="3" fillId="0" borderId="140" xfId="57" applyNumberFormat="1" applyFont="1" applyFill="1" applyBorder="1">
      <alignment/>
      <protection/>
    </xf>
    <xf numFmtId="10" fontId="6" fillId="0" borderId="124" xfId="57" applyNumberFormat="1" applyFont="1" applyFill="1" applyBorder="1" applyAlignment="1">
      <alignment horizontal="right"/>
      <protection/>
    </xf>
    <xf numFmtId="10" fontId="29" fillId="8" borderId="126" xfId="57" applyNumberFormat="1" applyFont="1" applyFill="1" applyBorder="1" applyAlignment="1">
      <alignment horizontal="right" vertical="center"/>
      <protection/>
    </xf>
    <xf numFmtId="3" fontId="29" fillId="8" borderId="141" xfId="57" applyNumberFormat="1" applyFont="1" applyFill="1" applyBorder="1" applyAlignment="1">
      <alignment vertical="center"/>
      <protection/>
    </xf>
    <xf numFmtId="3" fontId="29" fillId="8" borderId="142" xfId="57" applyNumberFormat="1" applyFont="1" applyFill="1" applyBorder="1" applyAlignment="1">
      <alignment vertical="center"/>
      <protection/>
    </xf>
    <xf numFmtId="3" fontId="29" fillId="8" borderId="143" xfId="57" applyNumberFormat="1" applyFont="1" applyFill="1" applyBorder="1" applyAlignment="1">
      <alignment vertical="center"/>
      <protection/>
    </xf>
    <xf numFmtId="3" fontId="29" fillId="8" borderId="0" xfId="57" applyNumberFormat="1" applyFont="1" applyFill="1" applyBorder="1" applyAlignment="1">
      <alignment vertical="center"/>
      <protection/>
    </xf>
    <xf numFmtId="3" fontId="29" fillId="8" borderId="144" xfId="57" applyNumberFormat="1" applyFont="1" applyFill="1" applyBorder="1" applyAlignment="1">
      <alignment vertical="center"/>
      <protection/>
    </xf>
    <xf numFmtId="10" fontId="29" fillId="8" borderId="145" xfId="57" applyNumberFormat="1" applyFont="1" applyFill="1" applyBorder="1" applyAlignment="1">
      <alignment vertical="center"/>
      <protection/>
    </xf>
    <xf numFmtId="10" fontId="29" fillId="8" borderId="145" xfId="57" applyNumberFormat="1" applyFont="1" applyFill="1" applyBorder="1" applyAlignment="1">
      <alignment horizontal="right" vertical="center"/>
      <protection/>
    </xf>
    <xf numFmtId="0" fontId="29" fillId="8" borderId="146" xfId="57" applyNumberFormat="1" applyFont="1" applyFill="1" applyBorder="1" applyAlignment="1">
      <alignment vertical="center"/>
      <protection/>
    </xf>
    <xf numFmtId="0" fontId="29" fillId="37" borderId="146" xfId="57" applyNumberFormat="1" applyFont="1" applyFill="1" applyBorder="1" applyAlignment="1">
      <alignment vertical="center"/>
      <protection/>
    </xf>
    <xf numFmtId="3" fontId="12" fillId="38" borderId="136" xfId="57" applyNumberFormat="1" applyFont="1" applyFill="1" applyBorder="1" applyAlignment="1">
      <alignment vertical="center"/>
      <protection/>
    </xf>
    <xf numFmtId="10" fontId="12" fillId="38" borderId="91" xfId="57" applyNumberFormat="1" applyFont="1" applyFill="1" applyBorder="1" applyAlignment="1">
      <alignment horizontal="right" vertical="center"/>
      <protection/>
    </xf>
    <xf numFmtId="3" fontId="12" fillId="38" borderId="73" xfId="57" applyNumberFormat="1" applyFont="1" applyFill="1" applyBorder="1" applyAlignment="1">
      <alignment vertical="center"/>
      <protection/>
    </xf>
    <xf numFmtId="3" fontId="12" fillId="38" borderId="44" xfId="57" applyNumberFormat="1" applyFont="1" applyFill="1" applyBorder="1" applyAlignment="1">
      <alignment vertical="center"/>
      <protection/>
    </xf>
    <xf numFmtId="3" fontId="12" fillId="38" borderId="43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horizontal="right" vertical="center"/>
      <protection/>
    </xf>
    <xf numFmtId="0" fontId="12" fillId="38" borderId="76" xfId="57" applyFont="1" applyFill="1" applyBorder="1" applyAlignment="1">
      <alignment vertical="center"/>
      <protection/>
    </xf>
    <xf numFmtId="10" fontId="28" fillId="36" borderId="147" xfId="57" applyNumberFormat="1" applyFont="1" applyFill="1" applyBorder="1" applyAlignment="1">
      <alignment horizontal="right" vertical="center"/>
      <protection/>
    </xf>
    <xf numFmtId="3" fontId="28" fillId="36" borderId="80" xfId="57" applyNumberFormat="1" applyFont="1" applyFill="1" applyBorder="1" applyAlignment="1">
      <alignment vertical="center"/>
      <protection/>
    </xf>
    <xf numFmtId="3" fontId="28" fillId="36" borderId="79" xfId="57" applyNumberFormat="1" applyFont="1" applyFill="1" applyBorder="1" applyAlignment="1">
      <alignment vertical="center"/>
      <protection/>
    </xf>
    <xf numFmtId="3" fontId="28" fillId="36" borderId="84" xfId="57" applyNumberFormat="1" applyFont="1" applyFill="1" applyBorder="1" applyAlignment="1">
      <alignment vertical="center"/>
      <protection/>
    </xf>
    <xf numFmtId="165" fontId="28" fillId="36" borderId="148" xfId="57" applyNumberFormat="1" applyFont="1" applyFill="1" applyBorder="1" applyAlignment="1">
      <alignment vertical="center"/>
      <protection/>
    </xf>
    <xf numFmtId="0" fontId="28" fillId="36" borderId="85" xfId="57" applyNumberFormat="1" applyFont="1" applyFill="1" applyBorder="1" applyAlignment="1">
      <alignment vertical="center"/>
      <protection/>
    </xf>
    <xf numFmtId="10" fontId="29" fillId="36" borderId="126" xfId="57" applyNumberFormat="1" applyFont="1" applyFill="1" applyBorder="1" applyAlignment="1">
      <alignment horizontal="right" vertical="center"/>
      <protection/>
    </xf>
    <xf numFmtId="3" fontId="29" fillId="36" borderId="143" xfId="57" applyNumberFormat="1" applyFont="1" applyFill="1" applyBorder="1" applyAlignment="1">
      <alignment vertical="center"/>
      <protection/>
    </xf>
    <xf numFmtId="3" fontId="29" fillId="36" borderId="142" xfId="57" applyNumberFormat="1" applyFont="1" applyFill="1" applyBorder="1" applyAlignment="1">
      <alignment vertical="center"/>
      <protection/>
    </xf>
    <xf numFmtId="3" fontId="29" fillId="36" borderId="0" xfId="57" applyNumberFormat="1" applyFont="1" applyFill="1" applyBorder="1" applyAlignment="1">
      <alignment vertical="center"/>
      <protection/>
    </xf>
    <xf numFmtId="3" fontId="29" fillId="36" borderId="144" xfId="57" applyNumberFormat="1" applyFont="1" applyFill="1" applyBorder="1" applyAlignment="1">
      <alignment vertical="center"/>
      <protection/>
    </xf>
    <xf numFmtId="0" fontId="29" fillId="36" borderId="146" xfId="57" applyNumberFormat="1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0" fontId="12" fillId="38" borderId="105" xfId="57" applyNumberFormat="1" applyFont="1" applyFill="1" applyBorder="1" applyAlignment="1">
      <alignment horizontal="right" vertical="center"/>
      <protection/>
    </xf>
    <xf numFmtId="3" fontId="12" fillId="38" borderId="106" xfId="57" applyNumberFormat="1" applyFont="1" applyFill="1" applyBorder="1" applyAlignment="1">
      <alignment vertical="center"/>
      <protection/>
    </xf>
    <xf numFmtId="3" fontId="12" fillId="38" borderId="107" xfId="57" applyNumberFormat="1" applyFont="1" applyFill="1" applyBorder="1" applyAlignment="1">
      <alignment vertical="center"/>
      <protection/>
    </xf>
    <xf numFmtId="3" fontId="12" fillId="38" borderId="108" xfId="57" applyNumberFormat="1" applyFont="1" applyFill="1" applyBorder="1" applyAlignment="1">
      <alignment vertical="center"/>
      <protection/>
    </xf>
    <xf numFmtId="10" fontId="12" fillId="38" borderId="109" xfId="57" applyNumberFormat="1" applyFont="1" applyFill="1" applyBorder="1" applyAlignment="1">
      <alignment vertical="center"/>
      <protection/>
    </xf>
    <xf numFmtId="0" fontId="12" fillId="38" borderId="110" xfId="57" applyFont="1" applyFill="1" applyBorder="1" applyAlignment="1">
      <alignment vertical="center"/>
      <protection/>
    </xf>
    <xf numFmtId="165" fontId="29" fillId="36" borderId="145" xfId="57" applyNumberFormat="1" applyFont="1" applyFill="1" applyBorder="1" applyAlignment="1">
      <alignment vertical="center"/>
      <protection/>
    </xf>
    <xf numFmtId="0" fontId="38" fillId="0" borderId="0" xfId="56" applyFont="1" applyFill="1">
      <alignment/>
      <protection/>
    </xf>
    <xf numFmtId="0" fontId="39" fillId="0" borderId="0" xfId="56" applyFont="1" applyFill="1">
      <alignment/>
      <protection/>
    </xf>
    <xf numFmtId="0" fontId="111" fillId="3" borderId="36" xfId="56" applyFont="1" applyFill="1" applyBorder="1">
      <alignment/>
      <protection/>
    </xf>
    <xf numFmtId="0" fontId="112" fillId="3" borderId="35" xfId="56" applyFont="1" applyFill="1" applyBorder="1">
      <alignment/>
      <protection/>
    </xf>
    <xf numFmtId="0" fontId="113" fillId="3" borderId="18" xfId="56" applyFont="1" applyFill="1" applyBorder="1">
      <alignment/>
      <protection/>
    </xf>
    <xf numFmtId="0" fontId="112" fillId="3" borderId="17" xfId="56" applyFont="1" applyFill="1" applyBorder="1">
      <alignment/>
      <protection/>
    </xf>
    <xf numFmtId="0" fontId="114" fillId="3" borderId="18" xfId="56" applyFont="1" applyFill="1" applyBorder="1">
      <alignment/>
      <protection/>
    </xf>
    <xf numFmtId="0" fontId="115" fillId="3" borderId="18" xfId="56" applyFont="1" applyFill="1" applyBorder="1">
      <alignment/>
      <protection/>
    </xf>
    <xf numFmtId="0" fontId="111" fillId="3" borderId="18" xfId="56" applyFont="1" applyFill="1" applyBorder="1">
      <alignment/>
      <protection/>
    </xf>
    <xf numFmtId="0" fontId="111" fillId="3" borderId="149" xfId="56" applyFont="1" applyFill="1" applyBorder="1">
      <alignment/>
      <protection/>
    </xf>
    <xf numFmtId="0" fontId="112" fillId="3" borderId="75" xfId="56" applyFont="1" applyFill="1" applyBorder="1">
      <alignment/>
      <protection/>
    </xf>
    <xf numFmtId="17" fontId="39" fillId="0" borderId="0" xfId="56" applyNumberFormat="1" applyFont="1" applyFill="1">
      <alignment/>
      <protection/>
    </xf>
    <xf numFmtId="0" fontId="39" fillId="39" borderId="14" xfId="56" applyFont="1" applyFill="1" applyBorder="1">
      <alignment/>
      <protection/>
    </xf>
    <xf numFmtId="0" fontId="39" fillId="39" borderId="13" xfId="56" applyFont="1" applyFill="1" applyBorder="1">
      <alignment/>
      <protection/>
    </xf>
    <xf numFmtId="0" fontId="44" fillId="36" borderId="150" xfId="56" applyFont="1" applyFill="1" applyBorder="1">
      <alignment/>
      <protection/>
    </xf>
    <xf numFmtId="0" fontId="45" fillId="36" borderId="151" xfId="45" applyFont="1" applyFill="1" applyBorder="1" applyAlignment="1" applyProtection="1">
      <alignment horizontal="left" indent="1"/>
      <protection/>
    </xf>
    <xf numFmtId="0" fontId="44" fillId="3" borderId="152" xfId="56" applyFont="1" applyFill="1" applyBorder="1">
      <alignment/>
      <protection/>
    </xf>
    <xf numFmtId="0" fontId="45" fillId="3" borderId="111" xfId="45" applyFont="1" applyFill="1" applyBorder="1" applyAlignment="1" applyProtection="1">
      <alignment horizontal="left" indent="1"/>
      <protection/>
    </xf>
    <xf numFmtId="0" fontId="44" fillId="36" borderId="152" xfId="56" applyFont="1" applyFill="1" applyBorder="1">
      <alignment/>
      <protection/>
    </xf>
    <xf numFmtId="0" fontId="45" fillId="36" borderId="111" xfId="45" applyFont="1" applyFill="1" applyBorder="1" applyAlignment="1" applyProtection="1">
      <alignment horizontal="left" indent="1"/>
      <protection/>
    </xf>
    <xf numFmtId="0" fontId="45" fillId="36" borderId="91" xfId="45" applyFont="1" applyFill="1" applyBorder="1" applyAlignment="1" applyProtection="1">
      <alignment horizontal="left" indent="1"/>
      <protection/>
    </xf>
    <xf numFmtId="0" fontId="116" fillId="7" borderId="153" xfId="59" applyFont="1" applyFill="1" applyBorder="1">
      <alignment/>
      <protection/>
    </xf>
    <xf numFmtId="0" fontId="116" fillId="7" borderId="0" xfId="59" applyFont="1" applyFill="1">
      <alignment/>
      <protection/>
    </xf>
    <xf numFmtId="0" fontId="117" fillId="7" borderId="154" xfId="59" applyFont="1" applyFill="1" applyBorder="1" applyAlignment="1">
      <alignment/>
      <protection/>
    </xf>
    <xf numFmtId="0" fontId="118" fillId="7" borderId="141" xfId="59" applyFont="1" applyFill="1" applyBorder="1" applyAlignment="1">
      <alignment/>
      <protection/>
    </xf>
    <xf numFmtId="0" fontId="119" fillId="7" borderId="154" xfId="59" applyFont="1" applyFill="1" applyBorder="1" applyAlignment="1">
      <alignment/>
      <protection/>
    </xf>
    <xf numFmtId="0" fontId="120" fillId="7" borderId="141" xfId="59" applyFont="1" applyFill="1" applyBorder="1" applyAlignment="1">
      <alignment/>
      <protection/>
    </xf>
    <xf numFmtId="37" fontId="121" fillId="7" borderId="0" xfId="61" applyFont="1" applyFill="1">
      <alignment/>
      <protection/>
    </xf>
    <xf numFmtId="37" fontId="122" fillId="7" borderId="0" xfId="61" applyFont="1" applyFill="1">
      <alignment/>
      <protection/>
    </xf>
    <xf numFmtId="37" fontId="123" fillId="7" borderId="0" xfId="61" applyFont="1" applyFill="1" applyAlignment="1">
      <alignment horizontal="left" indent="1"/>
      <protection/>
    </xf>
    <xf numFmtId="37" fontId="124" fillId="7" borderId="0" xfId="61" applyFont="1" applyFill="1">
      <alignment/>
      <protection/>
    </xf>
    <xf numFmtId="37" fontId="3" fillId="0" borderId="18" xfId="60" applyFont="1" applyFill="1" applyBorder="1" applyProtection="1">
      <alignment/>
      <protection/>
    </xf>
    <xf numFmtId="0" fontId="45" fillId="0" borderId="111" xfId="45" applyFont="1" applyFill="1" applyBorder="1" applyAlignment="1" applyProtection="1">
      <alignment horizontal="left" indent="1"/>
      <protection/>
    </xf>
    <xf numFmtId="0" fontId="45" fillId="0" borderId="155" xfId="45" applyFont="1" applyFill="1" applyBorder="1" applyAlignment="1" applyProtection="1">
      <alignment horizontal="left" indent="1"/>
      <protection/>
    </xf>
    <xf numFmtId="0" fontId="29" fillId="36" borderId="79" xfId="57" applyNumberFormat="1" applyFont="1" applyFill="1" applyBorder="1" applyAlignment="1">
      <alignment vertical="center"/>
      <protection/>
    </xf>
    <xf numFmtId="0" fontId="6" fillId="0" borderId="156" xfId="57" applyFont="1" applyFill="1" applyBorder="1">
      <alignment/>
      <protection/>
    </xf>
    <xf numFmtId="0" fontId="6" fillId="0" borderId="157" xfId="57" applyFont="1" applyFill="1" applyBorder="1">
      <alignment/>
      <protection/>
    </xf>
    <xf numFmtId="0" fontId="6" fillId="0" borderId="158" xfId="57" applyFont="1" applyFill="1" applyBorder="1">
      <alignment/>
      <protection/>
    </xf>
    <xf numFmtId="0" fontId="5" fillId="3" borderId="0" xfId="57" applyFont="1" applyFill="1">
      <alignment/>
      <protection/>
    </xf>
    <xf numFmtId="0" fontId="3" fillId="3" borderId="0" xfId="57" applyFont="1" applyFill="1">
      <alignment/>
      <protection/>
    </xf>
    <xf numFmtId="49" fontId="13" fillId="35" borderId="159" xfId="57" applyNumberFormat="1" applyFont="1" applyFill="1" applyBorder="1" applyAlignment="1">
      <alignment horizontal="center" vertical="center" wrapText="1"/>
      <protection/>
    </xf>
    <xf numFmtId="37" fontId="125" fillId="7" borderId="0" xfId="61" applyFont="1" applyFill="1" applyAlignment="1">
      <alignment horizontal="left" indent="1"/>
      <protection/>
    </xf>
    <xf numFmtId="37" fontId="126" fillId="7" borderId="0" xfId="61" applyFont="1" applyFill="1">
      <alignment/>
      <protection/>
    </xf>
    <xf numFmtId="0" fontId="42" fillId="4" borderId="160" xfId="58" applyFont="1" applyFill="1" applyBorder="1">
      <alignment/>
      <protection/>
    </xf>
    <xf numFmtId="0" fontId="43" fillId="4" borderId="161" xfId="45" applyFont="1" applyFill="1" applyBorder="1" applyAlignment="1" applyProtection="1">
      <alignment horizontal="left" indent="1"/>
      <protection/>
    </xf>
    <xf numFmtId="0" fontId="45" fillId="3" borderId="162" xfId="45" applyFont="1" applyFill="1" applyBorder="1" applyAlignment="1" applyProtection="1">
      <alignment horizontal="left" indent="1"/>
      <protection/>
    </xf>
    <xf numFmtId="0" fontId="127" fillId="0" borderId="0" xfId="56" applyFont="1" applyFill="1">
      <alignment/>
      <protection/>
    </xf>
    <xf numFmtId="0" fontId="128" fillId="0" borderId="0" xfId="56" applyFont="1" applyFill="1">
      <alignment/>
      <protection/>
    </xf>
    <xf numFmtId="0" fontId="129" fillId="0" borderId="0" xfId="56" applyFont="1" applyFill="1">
      <alignment/>
      <protection/>
    </xf>
    <xf numFmtId="0" fontId="130" fillId="0" borderId="0" xfId="56" applyFont="1" applyFill="1">
      <alignment/>
      <protection/>
    </xf>
    <xf numFmtId="0" fontId="131" fillId="0" borderId="0" xfId="45" applyFont="1" applyFill="1" applyAlignment="1" applyProtection="1">
      <alignment/>
      <protection/>
    </xf>
    <xf numFmtId="37" fontId="48" fillId="0" borderId="0" xfId="60" applyFont="1">
      <alignment/>
      <protection/>
    </xf>
    <xf numFmtId="10" fontId="14" fillId="38" borderId="114" xfId="57" applyNumberFormat="1" applyFont="1" applyFill="1" applyBorder="1" applyAlignment="1">
      <alignment horizontal="right"/>
      <protection/>
    </xf>
    <xf numFmtId="0" fontId="132" fillId="33" borderId="0" xfId="0" applyFont="1" applyFill="1" applyAlignment="1">
      <alignment vertical="center"/>
    </xf>
    <xf numFmtId="3" fontId="6" fillId="36" borderId="163" xfId="60" applyNumberFormat="1" applyFont="1" applyFill="1" applyBorder="1">
      <alignment/>
      <protection/>
    </xf>
    <xf numFmtId="3" fontId="6" fillId="36" borderId="0" xfId="60" applyNumberFormat="1" applyFont="1" applyFill="1" applyBorder="1">
      <alignment/>
      <protection/>
    </xf>
    <xf numFmtId="3" fontId="6" fillId="36" borderId="25" xfId="60" applyNumberFormat="1" applyFont="1" applyFill="1" applyBorder="1">
      <alignment/>
      <protection/>
    </xf>
    <xf numFmtId="37" fontId="6" fillId="36" borderId="25" xfId="60" applyFont="1" applyFill="1" applyBorder="1" applyAlignment="1" applyProtection="1">
      <alignment horizontal="right"/>
      <protection/>
    </xf>
    <xf numFmtId="3" fontId="6" fillId="36" borderId="0" xfId="60" applyNumberFormat="1" applyFont="1" applyFill="1" applyBorder="1" applyAlignment="1">
      <alignment horizontal="right"/>
      <protection/>
    </xf>
    <xf numFmtId="3" fontId="6" fillId="36" borderId="20" xfId="60" applyNumberFormat="1" applyFont="1" applyFill="1" applyBorder="1" applyAlignment="1">
      <alignment horizontal="right"/>
      <protection/>
    </xf>
    <xf numFmtId="37" fontId="3" fillId="36" borderId="25" xfId="60" applyFont="1" applyFill="1" applyBorder="1" applyAlignment="1" applyProtection="1">
      <alignment horizontal="right"/>
      <protection/>
    </xf>
    <xf numFmtId="2" fontId="6" fillId="36" borderId="20" xfId="60" applyNumberFormat="1" applyFont="1" applyFill="1" applyBorder="1" applyProtection="1">
      <alignment/>
      <protection/>
    </xf>
    <xf numFmtId="2" fontId="6" fillId="36" borderId="0" xfId="60" applyNumberFormat="1" applyFont="1" applyFill="1" applyBorder="1" applyProtection="1">
      <alignment/>
      <protection/>
    </xf>
    <xf numFmtId="2" fontId="6" fillId="36" borderId="11" xfId="60" applyNumberFormat="1" applyFont="1" applyFill="1" applyBorder="1" applyAlignment="1" applyProtection="1">
      <alignment horizontal="center"/>
      <protection/>
    </xf>
    <xf numFmtId="37" fontId="133" fillId="0" borderId="0" xfId="60" applyFont="1">
      <alignment/>
      <protection/>
    </xf>
    <xf numFmtId="10" fontId="29" fillId="36" borderId="154" xfId="57" applyNumberFormat="1" applyFont="1" applyFill="1" applyBorder="1" applyAlignment="1">
      <alignment horizontal="right" vertical="center"/>
      <protection/>
    </xf>
    <xf numFmtId="10" fontId="12" fillId="38" borderId="116" xfId="57" applyNumberFormat="1" applyFont="1" applyFill="1" applyBorder="1" applyAlignment="1">
      <alignment horizontal="right" vertical="center"/>
      <protection/>
    </xf>
    <xf numFmtId="10" fontId="3" fillId="0" borderId="65" xfId="57" applyNumberFormat="1" applyFont="1" applyFill="1" applyBorder="1" applyAlignment="1">
      <alignment horizontal="right"/>
      <protection/>
    </xf>
    <xf numFmtId="10" fontId="3" fillId="0" borderId="44" xfId="57" applyNumberFormat="1" applyFont="1" applyFill="1" applyBorder="1" applyAlignment="1">
      <alignment horizontal="right"/>
      <protection/>
    </xf>
    <xf numFmtId="10" fontId="12" fillId="38" borderId="107" xfId="57" applyNumberFormat="1" applyFont="1" applyFill="1" applyBorder="1" applyAlignment="1">
      <alignment horizontal="right" vertical="center"/>
      <protection/>
    </xf>
    <xf numFmtId="3" fontId="29" fillId="36" borderId="164" xfId="57" applyNumberFormat="1" applyFont="1" applyFill="1" applyBorder="1" applyAlignment="1">
      <alignment vertical="center"/>
      <protection/>
    </xf>
    <xf numFmtId="3" fontId="12" fillId="38" borderId="165" xfId="57" applyNumberFormat="1" applyFont="1" applyFill="1" applyBorder="1" applyAlignment="1">
      <alignment vertical="center"/>
      <protection/>
    </xf>
    <xf numFmtId="3" fontId="3" fillId="0" borderId="152" xfId="57" applyNumberFormat="1" applyFont="1" applyFill="1" applyBorder="1">
      <alignment/>
      <protection/>
    </xf>
    <xf numFmtId="3" fontId="3" fillId="0" borderId="166" xfId="57" applyNumberFormat="1" applyFont="1" applyFill="1" applyBorder="1">
      <alignment/>
      <protection/>
    </xf>
    <xf numFmtId="3" fontId="12" fillId="38" borderId="33" xfId="57" applyNumberFormat="1" applyFont="1" applyFill="1" applyBorder="1" applyAlignment="1">
      <alignment vertical="center"/>
      <protection/>
    </xf>
    <xf numFmtId="37" fontId="134" fillId="0" borderId="0" xfId="60" applyFont="1">
      <alignment/>
      <protection/>
    </xf>
    <xf numFmtId="37" fontId="13" fillId="35" borderId="105" xfId="60" applyFont="1" applyFill="1" applyBorder="1" applyAlignment="1" applyProtection="1">
      <alignment horizontal="center"/>
      <protection/>
    </xf>
    <xf numFmtId="37" fontId="3" fillId="0" borderId="126" xfId="60" applyFont="1" applyFill="1" applyBorder="1" applyProtection="1">
      <alignment/>
      <protection/>
    </xf>
    <xf numFmtId="37" fontId="3" fillId="0" borderId="167" xfId="60" applyFont="1" applyFill="1" applyBorder="1" applyProtection="1">
      <alignment/>
      <protection/>
    </xf>
    <xf numFmtId="3" fontId="3" fillId="0" borderId="126" xfId="60" applyNumberFormat="1" applyFont="1" applyFill="1" applyBorder="1" applyAlignment="1">
      <alignment horizontal="right"/>
      <protection/>
    </xf>
    <xf numFmtId="3" fontId="3" fillId="0" borderId="168" xfId="60" applyNumberFormat="1" applyFont="1" applyFill="1" applyBorder="1" applyAlignment="1">
      <alignment horizontal="right"/>
      <protection/>
    </xf>
    <xf numFmtId="2" fontId="6" fillId="0" borderId="168" xfId="60" applyNumberFormat="1" applyFont="1" applyFill="1" applyBorder="1" applyAlignment="1" applyProtection="1">
      <alignment horizontal="right" indent="1"/>
      <protection/>
    </xf>
    <xf numFmtId="2" fontId="6" fillId="0" borderId="126" xfId="60" applyNumberFormat="1" applyFont="1" applyFill="1" applyBorder="1" applyAlignment="1" applyProtection="1">
      <alignment horizontal="right" indent="1"/>
      <protection/>
    </xf>
    <xf numFmtId="2" fontId="6" fillId="0" borderId="86" xfId="60" applyNumberFormat="1" applyFont="1" applyFill="1" applyBorder="1" applyAlignment="1" applyProtection="1">
      <alignment horizontal="center"/>
      <protection/>
    </xf>
    <xf numFmtId="37" fontId="135" fillId="0" borderId="0" xfId="60" applyFont="1">
      <alignment/>
      <protection/>
    </xf>
    <xf numFmtId="165" fontId="29" fillId="36" borderId="154" xfId="57" applyNumberFormat="1" applyFont="1" applyFill="1" applyBorder="1" applyAlignment="1">
      <alignment vertical="center"/>
      <protection/>
    </xf>
    <xf numFmtId="10" fontId="12" fillId="38" borderId="116" xfId="57" applyNumberFormat="1" applyFont="1" applyFill="1" applyBorder="1" applyAlignment="1">
      <alignment vertical="center"/>
      <protection/>
    </xf>
    <xf numFmtId="10" fontId="3" fillId="0" borderId="65" xfId="57" applyNumberFormat="1" applyFont="1" applyFill="1" applyBorder="1">
      <alignment/>
      <protection/>
    </xf>
    <xf numFmtId="10" fontId="3" fillId="0" borderId="44" xfId="57" applyNumberFormat="1" applyFont="1" applyFill="1" applyBorder="1">
      <alignment/>
      <protection/>
    </xf>
    <xf numFmtId="10" fontId="12" fillId="38" borderId="107" xfId="57" applyNumberFormat="1" applyFont="1" applyFill="1" applyBorder="1" applyAlignment="1">
      <alignment vertical="center"/>
      <protection/>
    </xf>
    <xf numFmtId="37" fontId="6" fillId="14" borderId="30" xfId="60" applyFont="1" applyFill="1" applyBorder="1" applyProtection="1">
      <alignment/>
      <protection/>
    </xf>
    <xf numFmtId="37" fontId="6" fillId="14" borderId="15" xfId="60" applyFont="1" applyFill="1" applyBorder="1" applyProtection="1">
      <alignment/>
      <protection/>
    </xf>
    <xf numFmtId="37" fontId="6" fillId="14" borderId="24" xfId="60" applyFont="1" applyFill="1" applyBorder="1" applyProtection="1">
      <alignment/>
      <protection/>
    </xf>
    <xf numFmtId="3" fontId="6" fillId="14" borderId="15" xfId="60" applyNumberFormat="1" applyFont="1" applyFill="1" applyBorder="1" applyAlignment="1">
      <alignment horizontal="right"/>
      <protection/>
    </xf>
    <xf numFmtId="3" fontId="6" fillId="14" borderId="19" xfId="60" applyNumberFormat="1" applyFont="1" applyFill="1" applyBorder="1" applyAlignment="1">
      <alignment horizontal="right"/>
      <protection/>
    </xf>
    <xf numFmtId="37" fontId="3" fillId="14" borderId="24" xfId="60" applyFont="1" applyFill="1" applyBorder="1" applyProtection="1">
      <alignment/>
      <protection/>
    </xf>
    <xf numFmtId="2" fontId="6" fillId="14" borderId="19" xfId="60" applyNumberFormat="1" applyFont="1" applyFill="1" applyBorder="1" applyAlignment="1" applyProtection="1">
      <alignment horizontal="right" indent="1"/>
      <protection/>
    </xf>
    <xf numFmtId="2" fontId="6" fillId="14" borderId="15" xfId="60" applyNumberFormat="1" applyFont="1" applyFill="1" applyBorder="1" applyAlignment="1" applyProtection="1">
      <alignment horizontal="right" indent="1"/>
      <protection/>
    </xf>
    <xf numFmtId="2" fontId="6" fillId="14" borderId="10" xfId="60" applyNumberFormat="1" applyFont="1" applyFill="1" applyBorder="1" applyAlignment="1" applyProtection="1">
      <alignment horizontal="center"/>
      <protection/>
    </xf>
    <xf numFmtId="2" fontId="3" fillId="0" borderId="39" xfId="63" applyNumberFormat="1" applyFont="1" applyBorder="1">
      <alignment/>
      <protection/>
    </xf>
    <xf numFmtId="3" fontId="29" fillId="37" borderId="144" xfId="57" applyNumberFormat="1" applyFont="1" applyFill="1" applyBorder="1" applyAlignment="1">
      <alignment vertical="center"/>
      <protection/>
    </xf>
    <xf numFmtId="3" fontId="29" fillId="37" borderId="0" xfId="57" applyNumberFormat="1" applyFont="1" applyFill="1" applyBorder="1" applyAlignment="1">
      <alignment vertical="center"/>
      <protection/>
    </xf>
    <xf numFmtId="3" fontId="29" fillId="37" borderId="143" xfId="57" applyNumberFormat="1" applyFont="1" applyFill="1" applyBorder="1" applyAlignment="1">
      <alignment vertical="center"/>
      <protection/>
    </xf>
    <xf numFmtId="165" fontId="29" fillId="37" borderId="145" xfId="57" applyNumberFormat="1" applyFont="1" applyFill="1" applyBorder="1" applyAlignment="1">
      <alignment vertical="center"/>
      <protection/>
    </xf>
    <xf numFmtId="10" fontId="29" fillId="37" borderId="126" xfId="57" applyNumberFormat="1" applyFont="1" applyFill="1" applyBorder="1" applyAlignment="1">
      <alignment horizontal="right" vertical="center"/>
      <protection/>
    </xf>
    <xf numFmtId="3" fontId="12" fillId="0" borderId="169" xfId="57" applyNumberFormat="1" applyFont="1" applyFill="1" applyBorder="1">
      <alignment/>
      <protection/>
    </xf>
    <xf numFmtId="37" fontId="9" fillId="0" borderId="14" xfId="60" applyFont="1" applyFill="1" applyBorder="1" applyAlignment="1" applyProtection="1">
      <alignment horizontal="left"/>
      <protection/>
    </xf>
    <xf numFmtId="0" fontId="6" fillId="0" borderId="0" xfId="64" applyFont="1" applyAlignment="1">
      <alignment/>
      <protection/>
    </xf>
    <xf numFmtId="10" fontId="28" fillId="36" borderId="170" xfId="57" applyNumberFormat="1" applyFont="1" applyFill="1" applyBorder="1" applyAlignment="1">
      <alignment horizontal="right" vertical="center"/>
      <protection/>
    </xf>
    <xf numFmtId="3" fontId="3" fillId="0" borderId="36" xfId="60" applyNumberFormat="1" applyFont="1" applyFill="1" applyBorder="1" applyAlignment="1">
      <alignment horizontal="right"/>
      <protection/>
    </xf>
    <xf numFmtId="3" fontId="3" fillId="0" borderId="171" xfId="60" applyNumberFormat="1" applyFont="1" applyFill="1" applyBorder="1">
      <alignment/>
      <protection/>
    </xf>
    <xf numFmtId="3" fontId="3" fillId="0" borderId="171" xfId="60" applyNumberFormat="1" applyFont="1" applyFill="1" applyBorder="1" applyAlignment="1">
      <alignment horizontal="right"/>
      <protection/>
    </xf>
    <xf numFmtId="37" fontId="3" fillId="0" borderId="163" xfId="60" applyFont="1" applyFill="1" applyBorder="1" applyProtection="1">
      <alignment/>
      <protection/>
    </xf>
    <xf numFmtId="37" fontId="3" fillId="0" borderId="36" xfId="60" applyFont="1" applyFill="1" applyBorder="1" applyAlignment="1" applyProtection="1">
      <alignment horizontal="right"/>
      <protection/>
    </xf>
    <xf numFmtId="37" fontId="3" fillId="0" borderId="171" xfId="60" applyFont="1" applyFill="1" applyBorder="1" applyAlignment="1" applyProtection="1">
      <alignment horizontal="right"/>
      <protection/>
    </xf>
    <xf numFmtId="37" fontId="3" fillId="0" borderId="35" xfId="60" applyFont="1" applyFill="1" applyBorder="1" applyProtection="1">
      <alignment/>
      <protection/>
    </xf>
    <xf numFmtId="37" fontId="3" fillId="0" borderId="36" xfId="60" applyFont="1" applyFill="1" applyBorder="1" applyProtection="1">
      <alignment/>
      <protection/>
    </xf>
    <xf numFmtId="37" fontId="3" fillId="0" borderId="151" xfId="60" applyFont="1" applyFill="1" applyBorder="1" applyProtection="1">
      <alignment/>
      <protection/>
    </xf>
    <xf numFmtId="2" fontId="6" fillId="0" borderId="18" xfId="66" applyNumberFormat="1" applyFont="1" applyFill="1" applyBorder="1" applyAlignment="1" applyProtection="1">
      <alignment horizontal="right" indent="1"/>
      <protection/>
    </xf>
    <xf numFmtId="2" fontId="6" fillId="0" borderId="16" xfId="66" applyNumberFormat="1" applyFont="1" applyFill="1" applyBorder="1" applyAlignment="1" applyProtection="1">
      <alignment horizontal="center"/>
      <protection/>
    </xf>
    <xf numFmtId="2" fontId="6" fillId="36" borderId="0" xfId="66" applyNumberFormat="1" applyFont="1" applyFill="1" applyBorder="1" applyAlignment="1" applyProtection="1">
      <alignment horizontal="center"/>
      <protection/>
    </xf>
    <xf numFmtId="2" fontId="6" fillId="0" borderId="16" xfId="66" applyNumberFormat="1" applyFont="1" applyFill="1" applyBorder="1" applyAlignment="1" applyProtection="1">
      <alignment horizontal="right" indent="1"/>
      <protection/>
    </xf>
    <xf numFmtId="2" fontId="6" fillId="0" borderId="0" xfId="66" applyNumberFormat="1" applyFont="1" applyFill="1" applyBorder="1" applyAlignment="1" applyProtection="1">
      <alignment horizontal="center"/>
      <protection/>
    </xf>
    <xf numFmtId="2" fontId="6" fillId="0" borderId="18" xfId="66" applyNumberFormat="1" applyFont="1" applyFill="1" applyBorder="1" applyAlignment="1" applyProtection="1">
      <alignment horizontal="center"/>
      <protection/>
    </xf>
    <xf numFmtId="2" fontId="6" fillId="0" borderId="17" xfId="66" applyNumberFormat="1" applyFont="1" applyFill="1" applyBorder="1" applyAlignment="1" applyProtection="1">
      <alignment horizontal="center"/>
      <protection/>
    </xf>
    <xf numFmtId="2" fontId="6" fillId="0" borderId="126" xfId="66" applyNumberFormat="1" applyFont="1" applyFill="1" applyBorder="1" applyAlignment="1" applyProtection="1">
      <alignment horizontal="center"/>
      <protection/>
    </xf>
    <xf numFmtId="2" fontId="6" fillId="14" borderId="15" xfId="66" applyNumberFormat="1" applyFont="1" applyFill="1" applyBorder="1" applyAlignment="1" applyProtection="1">
      <alignment horizontal="center"/>
      <protection/>
    </xf>
    <xf numFmtId="2" fontId="6" fillId="34" borderId="15" xfId="66" applyNumberFormat="1" applyFont="1" applyFill="1" applyBorder="1" applyAlignment="1" applyProtection="1">
      <alignment horizontal="right" indent="1"/>
      <protection/>
    </xf>
    <xf numFmtId="0" fontId="3" fillId="0" borderId="70" xfId="64" applyNumberFormat="1" applyFont="1" applyBorder="1">
      <alignment/>
      <protection/>
    </xf>
    <xf numFmtId="3" fontId="3" fillId="0" borderId="67" xfId="64" applyNumberFormat="1" applyFont="1" applyBorder="1">
      <alignment/>
      <protection/>
    </xf>
    <xf numFmtId="3" fontId="3" fillId="0" borderId="112" xfId="64" applyNumberFormat="1" applyFont="1" applyBorder="1">
      <alignment/>
      <protection/>
    </xf>
    <xf numFmtId="10" fontId="3" fillId="0" borderId="112" xfId="64" applyNumberFormat="1" applyFont="1" applyBorder="1">
      <alignment/>
      <protection/>
    </xf>
    <xf numFmtId="3" fontId="3" fillId="0" borderId="69" xfId="64" applyNumberFormat="1" applyFont="1" applyBorder="1">
      <alignment/>
      <protection/>
    </xf>
    <xf numFmtId="10" fontId="3" fillId="0" borderId="113" xfId="64" applyNumberFormat="1" applyFont="1" applyBorder="1">
      <alignment/>
      <protection/>
    </xf>
    <xf numFmtId="10" fontId="3" fillId="0" borderId="111" xfId="64" applyNumberFormat="1" applyFont="1" applyBorder="1">
      <alignment/>
      <protection/>
    </xf>
    <xf numFmtId="37" fontId="34" fillId="40" borderId="0" xfId="46" applyNumberFormat="1" applyFont="1" applyFill="1" applyBorder="1" applyAlignment="1">
      <alignment horizontal="center"/>
    </xf>
    <xf numFmtId="37" fontId="136" fillId="40" borderId="172" xfId="46" applyNumberFormat="1" applyFont="1" applyFill="1" applyBorder="1" applyAlignment="1">
      <alignment/>
    </xf>
    <xf numFmtId="0" fontId="44" fillId="0" borderId="152" xfId="56" applyFont="1" applyFill="1" applyBorder="1">
      <alignment/>
      <protection/>
    </xf>
    <xf numFmtId="0" fontId="44" fillId="0" borderId="173" xfId="56" applyFont="1" applyFill="1" applyBorder="1">
      <alignment/>
      <protection/>
    </xf>
    <xf numFmtId="3" fontId="3" fillId="0" borderId="174" xfId="57" applyNumberFormat="1" applyFont="1" applyFill="1" applyBorder="1">
      <alignment/>
      <protection/>
    </xf>
    <xf numFmtId="37" fontId="47" fillId="40" borderId="175" xfId="46" applyNumberFormat="1" applyFont="1" applyFill="1" applyBorder="1" applyAlignment="1">
      <alignment/>
    </xf>
    <xf numFmtId="1" fontId="14" fillId="0" borderId="0" xfId="64" applyNumberFormat="1" applyFont="1" applyAlignment="1">
      <alignment horizontal="center" vertical="center" wrapText="1"/>
      <protection/>
    </xf>
    <xf numFmtId="37" fontId="13" fillId="35" borderId="176" xfId="60" applyFont="1" applyFill="1" applyBorder="1" applyAlignment="1" applyProtection="1">
      <alignment horizontal="center"/>
      <protection/>
    </xf>
    <xf numFmtId="0" fontId="3" fillId="0" borderId="177" xfId="63" applyNumberFormat="1" applyFont="1" applyBorder="1" quotePrefix="1">
      <alignment/>
      <protection/>
    </xf>
    <xf numFmtId="3" fontId="3" fillId="0" borderId="69" xfId="63" applyNumberFormat="1" applyFont="1" applyBorder="1">
      <alignment/>
      <protection/>
    </xf>
    <xf numFmtId="3" fontId="3" fillId="0" borderId="112" xfId="63" applyNumberFormat="1" applyFont="1" applyBorder="1">
      <alignment/>
      <protection/>
    </xf>
    <xf numFmtId="10" fontId="3" fillId="0" borderId="65" xfId="63" applyNumberFormat="1" applyFont="1" applyBorder="1">
      <alignment/>
      <protection/>
    </xf>
    <xf numFmtId="2" fontId="3" fillId="0" borderId="113" xfId="63" applyNumberFormat="1" applyFont="1" applyBorder="1" applyAlignment="1">
      <alignment horizontal="right"/>
      <protection/>
    </xf>
    <xf numFmtId="2" fontId="3" fillId="0" borderId="113" xfId="63" applyNumberFormat="1" applyFont="1" applyBorder="1">
      <alignment/>
      <protection/>
    </xf>
    <xf numFmtId="10" fontId="28" fillId="36" borderId="178" xfId="57" applyNumberFormat="1" applyFont="1" applyFill="1" applyBorder="1" applyAlignment="1">
      <alignment horizontal="right" vertical="center"/>
      <protection/>
    </xf>
    <xf numFmtId="0" fontId="3" fillId="0" borderId="179" xfId="63" applyNumberFormat="1" applyFont="1" applyBorder="1" quotePrefix="1">
      <alignment/>
      <protection/>
    </xf>
    <xf numFmtId="3" fontId="3" fillId="0" borderId="123" xfId="63" applyNumberFormat="1" applyFont="1" applyBorder="1">
      <alignment/>
      <protection/>
    </xf>
    <xf numFmtId="3" fontId="3" fillId="0" borderId="140" xfId="63" applyNumberFormat="1" applyFont="1" applyBorder="1">
      <alignment/>
      <protection/>
    </xf>
    <xf numFmtId="10" fontId="3" fillId="0" borderId="122" xfId="63" applyNumberFormat="1" applyFont="1" applyBorder="1">
      <alignment/>
      <protection/>
    </xf>
    <xf numFmtId="2" fontId="3" fillId="0" borderId="124" xfId="63" applyNumberFormat="1" applyFont="1" applyBorder="1" applyAlignment="1">
      <alignment horizontal="right"/>
      <protection/>
    </xf>
    <xf numFmtId="2" fontId="3" fillId="0" borderId="124" xfId="63" applyNumberFormat="1" applyFont="1" applyBorder="1">
      <alignment/>
      <protection/>
    </xf>
    <xf numFmtId="0" fontId="6" fillId="0" borderId="0" xfId="63" applyFont="1">
      <alignment/>
      <protection/>
    </xf>
    <xf numFmtId="0" fontId="40" fillId="39" borderId="180" xfId="56" applyFont="1" applyFill="1" applyBorder="1" applyAlignment="1">
      <alignment horizontal="center"/>
      <protection/>
    </xf>
    <xf numFmtId="0" fontId="40" fillId="39" borderId="181" xfId="56" applyFont="1" applyFill="1" applyBorder="1" applyAlignment="1">
      <alignment horizontal="center"/>
      <protection/>
    </xf>
    <xf numFmtId="0" fontId="137" fillId="39" borderId="18" xfId="56" applyFont="1" applyFill="1" applyBorder="1" applyAlignment="1">
      <alignment horizontal="center"/>
      <protection/>
    </xf>
    <xf numFmtId="0" fontId="137" fillId="39" borderId="17" xfId="56" applyFont="1" applyFill="1" applyBorder="1" applyAlignment="1">
      <alignment horizontal="center"/>
      <protection/>
    </xf>
    <xf numFmtId="0" fontId="41" fillId="39" borderId="18" xfId="56" applyFont="1" applyFill="1" applyBorder="1" applyAlignment="1">
      <alignment horizontal="center"/>
      <protection/>
    </xf>
    <xf numFmtId="0" fontId="41" fillId="39" borderId="17" xfId="56" applyFont="1" applyFill="1" applyBorder="1" applyAlignment="1">
      <alignment horizontal="center"/>
      <protection/>
    </xf>
    <xf numFmtId="37" fontId="138" fillId="37" borderId="182" xfId="45" applyNumberFormat="1" applyFont="1" applyFill="1" applyBorder="1" applyAlignment="1" applyProtection="1">
      <alignment horizontal="center"/>
      <protection/>
    </xf>
    <xf numFmtId="37" fontId="138" fillId="37" borderId="183" xfId="45" applyNumberFormat="1" applyFont="1" applyFill="1" applyBorder="1" applyAlignment="1" applyProtection="1">
      <alignment horizontal="center"/>
      <protection/>
    </xf>
    <xf numFmtId="37" fontId="18" fillId="35" borderId="36" xfId="60" applyFont="1" applyFill="1" applyBorder="1" applyAlignment="1">
      <alignment horizontal="center" vertical="center"/>
      <protection/>
    </xf>
    <xf numFmtId="37" fontId="18" fillId="35" borderId="163" xfId="60" applyFont="1" applyFill="1" applyBorder="1" applyAlignment="1">
      <alignment horizontal="center" vertical="center"/>
      <protection/>
    </xf>
    <xf numFmtId="37" fontId="18" fillId="35" borderId="18" xfId="60" applyFont="1" applyFill="1" applyBorder="1" applyAlignment="1">
      <alignment horizontal="center" vertical="center"/>
      <protection/>
    </xf>
    <xf numFmtId="37" fontId="18" fillId="35" borderId="0" xfId="60" applyFont="1" applyFill="1" applyBorder="1" applyAlignment="1">
      <alignment horizontal="center" vertical="center"/>
      <protection/>
    </xf>
    <xf numFmtId="37" fontId="18" fillId="35" borderId="36" xfId="60" applyFont="1" applyFill="1" applyBorder="1" applyAlignment="1" applyProtection="1">
      <alignment horizontal="center" vertical="center"/>
      <protection/>
    </xf>
    <xf numFmtId="37" fontId="18" fillId="35" borderId="163" xfId="60" applyFont="1" applyFill="1" applyBorder="1" applyAlignment="1" applyProtection="1">
      <alignment horizontal="center" vertical="center"/>
      <protection/>
    </xf>
    <xf numFmtId="37" fontId="18" fillId="35" borderId="35" xfId="60" applyFont="1" applyFill="1" applyBorder="1" applyAlignment="1" applyProtection="1">
      <alignment horizontal="center" vertical="center"/>
      <protection/>
    </xf>
    <xf numFmtId="37" fontId="23" fillId="40" borderId="0" xfId="45" applyNumberFormat="1" applyFont="1" applyFill="1" applyBorder="1" applyAlignment="1" applyProtection="1">
      <alignment horizontal="center"/>
      <protection/>
    </xf>
    <xf numFmtId="37" fontId="18" fillId="35" borderId="30" xfId="60" applyFont="1" applyFill="1" applyBorder="1" applyAlignment="1">
      <alignment horizontal="center" vertical="center"/>
      <protection/>
    </xf>
    <xf numFmtId="0" fontId="10" fillId="0" borderId="15" xfId="55" applyBorder="1" applyAlignment="1">
      <alignment horizontal="center" vertical="center"/>
      <protection/>
    </xf>
    <xf numFmtId="0" fontId="10" fillId="0" borderId="10" xfId="55" applyBorder="1" applyAlignment="1">
      <alignment horizontal="center" vertical="center"/>
      <protection/>
    </xf>
    <xf numFmtId="37" fontId="19" fillId="35" borderId="151" xfId="60" applyFont="1" applyFill="1" applyBorder="1" applyAlignment="1">
      <alignment horizontal="center" vertical="center"/>
      <protection/>
    </xf>
    <xf numFmtId="0" fontId="17" fillId="0" borderId="86" xfId="55" applyFont="1" applyBorder="1" applyAlignment="1">
      <alignment horizontal="center" vertical="center"/>
      <protection/>
    </xf>
    <xf numFmtId="37" fontId="21" fillId="35" borderId="36" xfId="60" applyFont="1" applyFill="1" applyBorder="1" applyAlignment="1">
      <alignment horizontal="center" vertical="center"/>
      <protection/>
    </xf>
    <xf numFmtId="37" fontId="21" fillId="35" borderId="163" xfId="60" applyFont="1" applyFill="1" applyBorder="1" applyAlignment="1">
      <alignment horizontal="center" vertical="center"/>
      <protection/>
    </xf>
    <xf numFmtId="37" fontId="21" fillId="35" borderId="35" xfId="60" applyFont="1" applyFill="1" applyBorder="1" applyAlignment="1">
      <alignment horizontal="center" vertical="center"/>
      <protection/>
    </xf>
    <xf numFmtId="37" fontId="21" fillId="35" borderId="18" xfId="60" applyFont="1" applyFill="1" applyBorder="1" applyAlignment="1">
      <alignment horizontal="center" vertical="center"/>
      <protection/>
    </xf>
    <xf numFmtId="37" fontId="21" fillId="35" borderId="0" xfId="60" applyFont="1" applyFill="1" applyBorder="1" applyAlignment="1">
      <alignment horizontal="center" vertical="center"/>
      <protection/>
    </xf>
    <xf numFmtId="37" fontId="21" fillId="35" borderId="17" xfId="60" applyFont="1" applyFill="1" applyBorder="1" applyAlignment="1">
      <alignment horizontal="center" vertical="center"/>
      <protection/>
    </xf>
    <xf numFmtId="37" fontId="14" fillId="0" borderId="18" xfId="60" applyFont="1" applyFill="1" applyBorder="1" applyAlignment="1" applyProtection="1">
      <alignment horizontal="center" vertical="center"/>
      <protection/>
    </xf>
    <xf numFmtId="37" fontId="15" fillId="0" borderId="18" xfId="60" applyFont="1" applyBorder="1">
      <alignment/>
      <protection/>
    </xf>
    <xf numFmtId="37" fontId="16" fillId="0" borderId="18" xfId="60" applyFont="1" applyBorder="1">
      <alignment/>
      <protection/>
    </xf>
    <xf numFmtId="37" fontId="15" fillId="0" borderId="23" xfId="60" applyFont="1" applyBorder="1">
      <alignment/>
      <protection/>
    </xf>
    <xf numFmtId="37" fontId="13" fillId="35" borderId="18" xfId="60" applyFont="1" applyFill="1" applyBorder="1" applyAlignment="1">
      <alignment horizontal="center"/>
      <protection/>
    </xf>
    <xf numFmtId="37" fontId="13" fillId="35" borderId="17" xfId="60" applyFont="1" applyFill="1" applyBorder="1" applyAlignment="1">
      <alignment horizontal="center"/>
      <protection/>
    </xf>
    <xf numFmtId="37" fontId="13" fillId="35" borderId="36" xfId="60" applyFont="1" applyFill="1" applyBorder="1" applyAlignment="1">
      <alignment horizontal="center" vertical="center"/>
      <protection/>
    </xf>
    <xf numFmtId="37" fontId="14" fillId="35" borderId="14" xfId="60" applyFont="1" applyFill="1" applyBorder="1" applyAlignment="1">
      <alignment horizontal="center" vertical="center"/>
      <protection/>
    </xf>
    <xf numFmtId="37" fontId="13" fillId="35" borderId="171" xfId="60" applyFont="1" applyFill="1" applyBorder="1" applyAlignment="1">
      <alignment horizontal="center" vertical="center" wrapText="1"/>
      <protection/>
    </xf>
    <xf numFmtId="37" fontId="14" fillId="35" borderId="12" xfId="60" applyFont="1" applyFill="1" applyBorder="1" applyAlignment="1">
      <alignment horizontal="center" vertical="center" wrapText="1"/>
      <protection/>
    </xf>
    <xf numFmtId="37" fontId="18" fillId="35" borderId="35" xfId="60" applyFont="1" applyFill="1" applyBorder="1" applyAlignment="1">
      <alignment horizontal="center" vertical="center"/>
      <protection/>
    </xf>
    <xf numFmtId="37" fontId="18" fillId="35" borderId="17" xfId="60" applyFont="1" applyFill="1" applyBorder="1" applyAlignment="1">
      <alignment horizontal="center" vertical="center"/>
      <protection/>
    </xf>
    <xf numFmtId="49" fontId="5" fillId="35" borderId="184" xfId="63" applyNumberFormat="1" applyFont="1" applyFill="1" applyBorder="1" applyAlignment="1">
      <alignment horizontal="center" vertical="center" wrapText="1"/>
      <protection/>
    </xf>
    <xf numFmtId="49" fontId="5" fillId="35" borderId="38" xfId="63" applyNumberFormat="1" applyFont="1" applyFill="1" applyBorder="1" applyAlignment="1">
      <alignment horizontal="center" vertical="center" wrapText="1"/>
      <protection/>
    </xf>
    <xf numFmtId="49" fontId="5" fillId="35" borderId="185" xfId="63" applyNumberFormat="1" applyFont="1" applyFill="1" applyBorder="1" applyAlignment="1">
      <alignment horizontal="center" vertical="center" wrapText="1"/>
      <protection/>
    </xf>
    <xf numFmtId="49" fontId="5" fillId="35" borderId="39" xfId="63" applyNumberFormat="1" applyFont="1" applyFill="1" applyBorder="1" applyAlignment="1">
      <alignment horizontal="center" vertical="center" wrapText="1"/>
      <protection/>
    </xf>
    <xf numFmtId="49" fontId="12" fillId="35" borderId="175" xfId="63" applyNumberFormat="1" applyFont="1" applyFill="1" applyBorder="1" applyAlignment="1">
      <alignment horizontal="center" vertical="center" wrapText="1"/>
      <protection/>
    </xf>
    <xf numFmtId="49" fontId="12" fillId="35" borderId="186" xfId="63" applyNumberFormat="1" applyFont="1" applyFill="1" applyBorder="1" applyAlignment="1">
      <alignment horizontal="center" vertical="center" wrapText="1"/>
      <protection/>
    </xf>
    <xf numFmtId="49" fontId="12" fillId="35" borderId="187" xfId="63" applyNumberFormat="1" applyFont="1" applyFill="1" applyBorder="1" applyAlignment="1">
      <alignment horizontal="center" vertical="center" wrapText="1"/>
      <protection/>
    </xf>
    <xf numFmtId="37" fontId="27" fillId="40" borderId="175" xfId="45" applyNumberFormat="1" applyFont="1" applyFill="1" applyBorder="1" applyAlignment="1" applyProtection="1">
      <alignment horizontal="center"/>
      <protection/>
    </xf>
    <xf numFmtId="37" fontId="27" fillId="40" borderId="186" xfId="45" applyNumberFormat="1" applyFont="1" applyFill="1" applyBorder="1" applyAlignment="1" applyProtection="1">
      <alignment horizontal="center"/>
      <protection/>
    </xf>
    <xf numFmtId="37" fontId="27" fillId="40" borderId="172" xfId="45" applyNumberFormat="1" applyFont="1" applyFill="1" applyBorder="1" applyAlignment="1" applyProtection="1">
      <alignment horizontal="center"/>
      <protection/>
    </xf>
    <xf numFmtId="0" fontId="5" fillId="35" borderId="175" xfId="63" applyFont="1" applyFill="1" applyBorder="1" applyAlignment="1">
      <alignment horizontal="center"/>
      <protection/>
    </xf>
    <xf numFmtId="0" fontId="5" fillId="35" borderId="186" xfId="63" applyFont="1" applyFill="1" applyBorder="1" applyAlignment="1">
      <alignment horizontal="center"/>
      <protection/>
    </xf>
    <xf numFmtId="0" fontId="5" fillId="35" borderId="25" xfId="63" applyFont="1" applyFill="1" applyBorder="1" applyAlignment="1">
      <alignment horizontal="center"/>
      <protection/>
    </xf>
    <xf numFmtId="0" fontId="5" fillId="35" borderId="188" xfId="63" applyFont="1" applyFill="1" applyBorder="1" applyAlignment="1">
      <alignment horizontal="center"/>
      <protection/>
    </xf>
    <xf numFmtId="0" fontId="5" fillId="35" borderId="172" xfId="63" applyFont="1" applyFill="1" applyBorder="1" applyAlignment="1">
      <alignment horizontal="center"/>
      <protection/>
    </xf>
    <xf numFmtId="0" fontId="21" fillId="35" borderId="189" xfId="63" applyFont="1" applyFill="1" applyBorder="1" applyAlignment="1">
      <alignment horizontal="center" vertical="center"/>
      <protection/>
    </xf>
    <xf numFmtId="0" fontId="21" fillId="35" borderId="25" xfId="63" applyFont="1" applyFill="1" applyBorder="1" applyAlignment="1">
      <alignment horizontal="center" vertical="center"/>
      <protection/>
    </xf>
    <xf numFmtId="0" fontId="21" fillId="35" borderId="188" xfId="63" applyFont="1" applyFill="1" applyBorder="1" applyAlignment="1">
      <alignment horizontal="center" vertical="center"/>
      <protection/>
    </xf>
    <xf numFmtId="0" fontId="18" fillId="35" borderId="40" xfId="63" applyFont="1" applyFill="1" applyBorder="1" applyAlignment="1">
      <alignment horizontal="center" vertical="center"/>
      <protection/>
    </xf>
    <xf numFmtId="0" fontId="18" fillId="35" borderId="20" xfId="63" applyFont="1" applyFill="1" applyBorder="1" applyAlignment="1">
      <alignment horizontal="center" vertical="center"/>
      <protection/>
    </xf>
    <xf numFmtId="0" fontId="18" fillId="35" borderId="190" xfId="63" applyFont="1" applyFill="1" applyBorder="1" applyAlignment="1">
      <alignment horizontal="center" vertical="center"/>
      <protection/>
    </xf>
    <xf numFmtId="1" fontId="5" fillId="35" borderId="189" xfId="63" applyNumberFormat="1" applyFont="1" applyFill="1" applyBorder="1" applyAlignment="1">
      <alignment horizontal="center" vertical="center" wrapText="1"/>
      <protection/>
    </xf>
    <xf numFmtId="1" fontId="5" fillId="35" borderId="191" xfId="63" applyNumberFormat="1" applyFont="1" applyFill="1" applyBorder="1" applyAlignment="1">
      <alignment horizontal="center" vertical="center" wrapText="1"/>
      <protection/>
    </xf>
    <xf numFmtId="1" fontId="5" fillId="35" borderId="40" xfId="63" applyNumberFormat="1" applyFont="1" applyFill="1" applyBorder="1" applyAlignment="1">
      <alignment horizontal="center" vertical="center" wrapText="1"/>
      <protection/>
    </xf>
    <xf numFmtId="0" fontId="12" fillId="35" borderId="175" xfId="63" applyFont="1" applyFill="1" applyBorder="1" applyAlignment="1">
      <alignment horizontal="center"/>
      <protection/>
    </xf>
    <xf numFmtId="0" fontId="12" fillId="35" borderId="186" xfId="63" applyFont="1" applyFill="1" applyBorder="1" applyAlignment="1">
      <alignment horizontal="center"/>
      <protection/>
    </xf>
    <xf numFmtId="0" fontId="12" fillId="35" borderId="25" xfId="63" applyFont="1" applyFill="1" applyBorder="1" applyAlignment="1">
      <alignment horizontal="center"/>
      <protection/>
    </xf>
    <xf numFmtId="0" fontId="12" fillId="35" borderId="188" xfId="63" applyFont="1" applyFill="1" applyBorder="1" applyAlignment="1">
      <alignment horizontal="center"/>
      <protection/>
    </xf>
    <xf numFmtId="0" fontId="12" fillId="35" borderId="172" xfId="63" applyFont="1" applyFill="1" applyBorder="1" applyAlignment="1">
      <alignment horizontal="center"/>
      <protection/>
    </xf>
    <xf numFmtId="49" fontId="13" fillId="35" borderId="45" xfId="57" applyNumberFormat="1" applyFont="1" applyFill="1" applyBorder="1" applyAlignment="1">
      <alignment horizontal="center" vertical="center" wrapText="1"/>
      <protection/>
    </xf>
    <xf numFmtId="49" fontId="13" fillId="35" borderId="156" xfId="57" applyNumberFormat="1" applyFont="1" applyFill="1" applyBorder="1" applyAlignment="1">
      <alignment horizontal="center" vertical="center" wrapText="1"/>
      <protection/>
    </xf>
    <xf numFmtId="49" fontId="13" fillId="35" borderId="192" xfId="57" applyNumberFormat="1" applyFont="1" applyFill="1" applyBorder="1" applyAlignment="1">
      <alignment horizontal="center" vertical="center" wrapText="1"/>
      <protection/>
    </xf>
    <xf numFmtId="49" fontId="13" fillId="35" borderId="193" xfId="57" applyNumberFormat="1" applyFont="1" applyFill="1" applyBorder="1" applyAlignment="1">
      <alignment horizontal="center" vertical="center" wrapText="1"/>
      <protection/>
    </xf>
    <xf numFmtId="49" fontId="18" fillId="35" borderId="194" xfId="57" applyNumberFormat="1" applyFont="1" applyFill="1" applyBorder="1" applyAlignment="1">
      <alignment horizontal="center" vertical="center" wrapText="1"/>
      <protection/>
    </xf>
    <xf numFmtId="0" fontId="31" fillId="0" borderId="169" xfId="57" applyFont="1" applyBorder="1" applyAlignment="1">
      <alignment horizontal="center" vertical="center" wrapText="1"/>
      <protection/>
    </xf>
    <xf numFmtId="49" fontId="13" fillId="35" borderId="195" xfId="57" applyNumberFormat="1" applyFont="1" applyFill="1" applyBorder="1" applyAlignment="1">
      <alignment horizontal="center" vertical="center" wrapText="1"/>
      <protection/>
    </xf>
    <xf numFmtId="49" fontId="13" fillId="35" borderId="196" xfId="57" applyNumberFormat="1" applyFont="1" applyFill="1" applyBorder="1" applyAlignment="1">
      <alignment horizontal="center" vertical="center" wrapText="1"/>
      <protection/>
    </xf>
    <xf numFmtId="37" fontId="34" fillId="40" borderId="175" xfId="46" applyNumberFormat="1" applyFont="1" applyFill="1" applyBorder="1" applyAlignment="1">
      <alignment horizontal="center"/>
    </xf>
    <xf numFmtId="37" fontId="34" fillId="40" borderId="172" xfId="46" applyNumberFormat="1" applyFont="1" applyFill="1" applyBorder="1" applyAlignment="1">
      <alignment horizontal="center"/>
    </xf>
    <xf numFmtId="0" fontId="21" fillId="35" borderId="36" xfId="57" applyFont="1" applyFill="1" applyBorder="1" applyAlignment="1">
      <alignment horizontal="center" vertical="center"/>
      <protection/>
    </xf>
    <xf numFmtId="0" fontId="21" fillId="35" borderId="163" xfId="57" applyFont="1" applyFill="1" applyBorder="1" applyAlignment="1">
      <alignment horizontal="center" vertical="center"/>
      <protection/>
    </xf>
    <xf numFmtId="0" fontId="21" fillId="35" borderId="35" xfId="57" applyFont="1" applyFill="1" applyBorder="1" applyAlignment="1">
      <alignment horizontal="center" vertical="center"/>
      <protection/>
    </xf>
    <xf numFmtId="1" fontId="13" fillId="35" borderId="197" xfId="57" applyNumberFormat="1" applyFont="1" applyFill="1" applyBorder="1" applyAlignment="1">
      <alignment horizontal="center" vertical="center" wrapText="1"/>
      <protection/>
    </xf>
    <xf numFmtId="0" fontId="14" fillId="35" borderId="70" xfId="57" applyFont="1" applyFill="1" applyBorder="1" applyAlignment="1">
      <alignment vertical="center"/>
      <protection/>
    </xf>
    <xf numFmtId="0" fontId="14" fillId="35" borderId="198" xfId="57" applyFont="1" applyFill="1" applyBorder="1" applyAlignment="1">
      <alignment vertical="center"/>
      <protection/>
    </xf>
    <xf numFmtId="0" fontId="14" fillId="35" borderId="62" xfId="57" applyFont="1" applyFill="1" applyBorder="1" applyAlignment="1">
      <alignment vertical="center"/>
      <protection/>
    </xf>
    <xf numFmtId="1" fontId="18" fillId="35" borderId="199" xfId="57" applyNumberFormat="1" applyFont="1" applyFill="1" applyBorder="1" applyAlignment="1">
      <alignment horizontal="center" vertical="center" wrapText="1"/>
      <protection/>
    </xf>
    <xf numFmtId="1" fontId="18" fillId="35" borderId="200" xfId="57" applyNumberFormat="1" applyFont="1" applyFill="1" applyBorder="1" applyAlignment="1">
      <alignment horizontal="center" vertical="center" wrapText="1"/>
      <protection/>
    </xf>
    <xf numFmtId="0" fontId="30" fillId="35" borderId="55" xfId="57" applyFont="1" applyFill="1" applyBorder="1" applyAlignment="1">
      <alignment horizontal="center" vertical="center" wrapText="1"/>
      <protection/>
    </xf>
    <xf numFmtId="49" fontId="18" fillId="35" borderId="54" xfId="57" applyNumberFormat="1" applyFont="1" applyFill="1" applyBorder="1" applyAlignment="1">
      <alignment horizontal="center" vertical="center" wrapText="1"/>
      <protection/>
    </xf>
    <xf numFmtId="49" fontId="18" fillId="35" borderId="52" xfId="57" applyNumberFormat="1" applyFont="1" applyFill="1" applyBorder="1" applyAlignment="1">
      <alignment horizontal="center" vertical="center" wrapText="1"/>
      <protection/>
    </xf>
    <xf numFmtId="49" fontId="18" fillId="35" borderId="201" xfId="57" applyNumberFormat="1" applyFont="1" applyFill="1" applyBorder="1" applyAlignment="1">
      <alignment horizontal="center" vertical="center" wrapText="1"/>
      <protection/>
    </xf>
    <xf numFmtId="49" fontId="13" fillId="35" borderId="202" xfId="57" applyNumberFormat="1" applyFont="1" applyFill="1" applyBorder="1" applyAlignment="1">
      <alignment horizontal="center" vertical="center" wrapText="1"/>
      <protection/>
    </xf>
    <xf numFmtId="0" fontId="18" fillId="35" borderId="14" xfId="57" applyFont="1" applyFill="1" applyBorder="1" applyAlignment="1">
      <alignment horizontal="center" vertical="center"/>
      <protection/>
    </xf>
    <xf numFmtId="0" fontId="18" fillId="35" borderId="11" xfId="57" applyFont="1" applyFill="1" applyBorder="1" applyAlignment="1">
      <alignment horizontal="center" vertical="center"/>
      <protection/>
    </xf>
    <xf numFmtId="0" fontId="18" fillId="35" borderId="13" xfId="57" applyFont="1" applyFill="1" applyBorder="1" applyAlignment="1">
      <alignment horizontal="center" vertical="center"/>
      <protection/>
    </xf>
    <xf numFmtId="49" fontId="18" fillId="35" borderId="187" xfId="57" applyNumberFormat="1" applyFont="1" applyFill="1" applyBorder="1" applyAlignment="1">
      <alignment horizontal="center" vertical="center" wrapText="1"/>
      <protection/>
    </xf>
    <xf numFmtId="0" fontId="19" fillId="35" borderId="129" xfId="57" applyFont="1" applyFill="1" applyBorder="1" applyAlignment="1">
      <alignment horizontal="center"/>
      <protection/>
    </xf>
    <xf numFmtId="0" fontId="19" fillId="35" borderId="203" xfId="57" applyFont="1" applyFill="1" applyBorder="1" applyAlignment="1">
      <alignment horizontal="center"/>
      <protection/>
    </xf>
    <xf numFmtId="0" fontId="19" fillId="35" borderId="178" xfId="57" applyFont="1" applyFill="1" applyBorder="1" applyAlignment="1">
      <alignment horizontal="center"/>
      <protection/>
    </xf>
    <xf numFmtId="0" fontId="19" fillId="35" borderId="204" xfId="57" applyFont="1" applyFill="1" applyBorder="1" applyAlignment="1">
      <alignment horizontal="center"/>
      <protection/>
    </xf>
    <xf numFmtId="0" fontId="19" fillId="35" borderId="205" xfId="57" applyFont="1" applyFill="1" applyBorder="1" applyAlignment="1">
      <alignment horizontal="center"/>
      <protection/>
    </xf>
    <xf numFmtId="0" fontId="36" fillId="35" borderId="18" xfId="57" applyFont="1" applyFill="1" applyBorder="1" applyAlignment="1">
      <alignment horizontal="center" vertical="center"/>
      <protection/>
    </xf>
    <xf numFmtId="0" fontId="36" fillId="35" borderId="0" xfId="57" applyFont="1" applyFill="1" applyBorder="1" applyAlignment="1">
      <alignment horizontal="center" vertical="center"/>
      <protection/>
    </xf>
    <xf numFmtId="0" fontId="36" fillId="35" borderId="17" xfId="57" applyFont="1" applyFill="1" applyBorder="1" applyAlignment="1">
      <alignment horizontal="center" vertical="center"/>
      <protection/>
    </xf>
    <xf numFmtId="49" fontId="13" fillId="35" borderId="175" xfId="63" applyNumberFormat="1" applyFont="1" applyFill="1" applyBorder="1" applyAlignment="1">
      <alignment horizontal="center" vertical="center" wrapText="1"/>
      <protection/>
    </xf>
    <xf numFmtId="49" fontId="13" fillId="35" borderId="186" xfId="63" applyNumberFormat="1" applyFont="1" applyFill="1" applyBorder="1" applyAlignment="1">
      <alignment horizontal="center" vertical="center" wrapText="1"/>
      <protection/>
    </xf>
    <xf numFmtId="49" fontId="13" fillId="35" borderId="187" xfId="63" applyNumberFormat="1" applyFont="1" applyFill="1" applyBorder="1" applyAlignment="1">
      <alignment horizontal="center" vertical="center" wrapText="1"/>
      <protection/>
    </xf>
    <xf numFmtId="1" fontId="13" fillId="35" borderId="189" xfId="63" applyNumberFormat="1" applyFont="1" applyFill="1" applyBorder="1" applyAlignment="1">
      <alignment horizontal="center" vertical="center" wrapText="1"/>
      <protection/>
    </xf>
    <xf numFmtId="1" fontId="13" fillId="35" borderId="191" xfId="63" applyNumberFormat="1" applyFont="1" applyFill="1" applyBorder="1" applyAlignment="1">
      <alignment horizontal="center" vertical="center" wrapText="1"/>
      <protection/>
    </xf>
    <xf numFmtId="1" fontId="13" fillId="35" borderId="40" xfId="63" applyNumberFormat="1" applyFont="1" applyFill="1" applyBorder="1" applyAlignment="1">
      <alignment horizontal="center" vertical="center" wrapText="1"/>
      <protection/>
    </xf>
    <xf numFmtId="0" fontId="36" fillId="35" borderId="23" xfId="64" applyFont="1" applyFill="1" applyBorder="1" applyAlignment="1">
      <alignment horizontal="center" vertical="center"/>
      <protection/>
    </xf>
    <xf numFmtId="0" fontId="36" fillId="35" borderId="20" xfId="64" applyFont="1" applyFill="1" applyBorder="1" applyAlignment="1">
      <alignment horizontal="center" vertical="center"/>
      <protection/>
    </xf>
    <xf numFmtId="0" fontId="36" fillId="35" borderId="22" xfId="64" applyFont="1" applyFill="1" applyBorder="1" applyAlignment="1">
      <alignment horizontal="center" vertical="center"/>
      <protection/>
    </xf>
    <xf numFmtId="0" fontId="36" fillId="35" borderId="36" xfId="64" applyFont="1" applyFill="1" applyBorder="1" applyAlignment="1">
      <alignment horizontal="center" vertical="center"/>
      <protection/>
    </xf>
    <xf numFmtId="0" fontId="36" fillId="35" borderId="163" xfId="64" applyFont="1" applyFill="1" applyBorder="1" applyAlignment="1">
      <alignment horizontal="center" vertical="center"/>
      <protection/>
    </xf>
    <xf numFmtId="0" fontId="36" fillId="35" borderId="35" xfId="64" applyFont="1" applyFill="1" applyBorder="1" applyAlignment="1">
      <alignment horizontal="center" vertical="center"/>
      <protection/>
    </xf>
    <xf numFmtId="1" fontId="13" fillId="35" borderId="28" xfId="63" applyNumberFormat="1" applyFont="1" applyFill="1" applyBorder="1" applyAlignment="1">
      <alignment horizontal="center" vertical="center" wrapText="1"/>
      <protection/>
    </xf>
    <xf numFmtId="1" fontId="13" fillId="35" borderId="18" xfId="63" applyNumberFormat="1" applyFont="1" applyFill="1" applyBorder="1" applyAlignment="1">
      <alignment horizontal="center" vertical="center" wrapText="1"/>
      <protection/>
    </xf>
    <xf numFmtId="1" fontId="13" fillId="35" borderId="23" xfId="63" applyNumberFormat="1" applyFont="1" applyFill="1" applyBorder="1" applyAlignment="1">
      <alignment horizontal="center" vertical="center" wrapText="1"/>
      <protection/>
    </xf>
    <xf numFmtId="37" fontId="37" fillId="40" borderId="175" xfId="45" applyNumberFormat="1" applyFont="1" applyFill="1" applyBorder="1" applyAlignment="1" applyProtection="1">
      <alignment horizontal="center"/>
      <protection/>
    </xf>
    <xf numFmtId="37" fontId="37" fillId="40" borderId="186" xfId="45" applyNumberFormat="1" applyFont="1" applyFill="1" applyBorder="1" applyAlignment="1" applyProtection="1">
      <alignment horizontal="center"/>
      <protection/>
    </xf>
    <xf numFmtId="37" fontId="37" fillId="40" borderId="172" xfId="45" applyNumberFormat="1" applyFont="1" applyFill="1" applyBorder="1" applyAlignment="1" applyProtection="1">
      <alignment horizontal="center"/>
      <protection/>
    </xf>
    <xf numFmtId="0" fontId="13" fillId="35" borderId="175" xfId="63" applyFont="1" applyFill="1" applyBorder="1" applyAlignment="1">
      <alignment horizontal="center" vertical="center"/>
      <protection/>
    </xf>
    <xf numFmtId="0" fontId="13" fillId="35" borderId="186" xfId="63" applyFont="1" applyFill="1" applyBorder="1" applyAlignment="1">
      <alignment horizontal="center" vertical="center"/>
      <protection/>
    </xf>
    <xf numFmtId="0" fontId="13" fillId="35" borderId="25" xfId="63" applyFont="1" applyFill="1" applyBorder="1" applyAlignment="1">
      <alignment horizontal="center" vertical="center"/>
      <protection/>
    </xf>
    <xf numFmtId="0" fontId="13" fillId="35" borderId="188" xfId="63" applyFont="1" applyFill="1" applyBorder="1" applyAlignment="1">
      <alignment horizontal="center" vertical="center"/>
      <protection/>
    </xf>
    <xf numFmtId="0" fontId="13" fillId="35" borderId="172" xfId="63" applyFont="1" applyFill="1" applyBorder="1" applyAlignment="1">
      <alignment horizontal="center" vertical="center"/>
      <protection/>
    </xf>
    <xf numFmtId="49" fontId="13" fillId="35" borderId="177" xfId="57" applyNumberFormat="1" applyFont="1" applyFill="1" applyBorder="1" applyAlignment="1">
      <alignment horizontal="center" vertical="center" wrapText="1"/>
      <protection/>
    </xf>
    <xf numFmtId="49" fontId="13" fillId="35" borderId="157" xfId="57" applyNumberFormat="1" applyFont="1" applyFill="1" applyBorder="1" applyAlignment="1">
      <alignment horizontal="center" vertical="center" wrapText="1"/>
      <protection/>
    </xf>
    <xf numFmtId="49" fontId="13" fillId="35" borderId="206" xfId="57" applyNumberFormat="1" applyFont="1" applyFill="1" applyBorder="1" applyAlignment="1">
      <alignment horizontal="center" vertical="center" wrapText="1"/>
      <protection/>
    </xf>
    <xf numFmtId="49" fontId="18" fillId="35" borderId="207" xfId="57" applyNumberFormat="1" applyFont="1" applyFill="1" applyBorder="1" applyAlignment="1">
      <alignment horizontal="center" vertical="center" wrapText="1"/>
      <protection/>
    </xf>
    <xf numFmtId="0" fontId="31" fillId="0" borderId="208" xfId="57" applyFont="1" applyBorder="1" applyAlignment="1">
      <alignment horizontal="center" vertical="center" wrapText="1"/>
      <protection/>
    </xf>
    <xf numFmtId="0" fontId="36" fillId="35" borderId="36" xfId="57" applyFont="1" applyFill="1" applyBorder="1" applyAlignment="1">
      <alignment horizontal="center" vertical="center"/>
      <protection/>
    </xf>
    <xf numFmtId="0" fontId="36" fillId="35" borderId="163" xfId="57" applyFont="1" applyFill="1" applyBorder="1" applyAlignment="1">
      <alignment horizontal="center" vertical="center"/>
      <protection/>
    </xf>
    <xf numFmtId="0" fontId="36" fillId="35" borderId="35" xfId="57" applyFont="1" applyFill="1" applyBorder="1" applyAlignment="1">
      <alignment horizontal="center" vertical="center"/>
      <protection/>
    </xf>
    <xf numFmtId="1" fontId="12" fillId="35" borderId="118" xfId="57" applyNumberFormat="1" applyFont="1" applyFill="1" applyBorder="1" applyAlignment="1">
      <alignment horizontal="center" vertical="center" wrapText="1"/>
      <protection/>
    </xf>
    <xf numFmtId="1" fontId="12" fillId="35" borderId="145" xfId="57" applyNumberFormat="1" applyFont="1" applyFill="1" applyBorder="1" applyAlignment="1">
      <alignment horizontal="center" vertical="center" wrapText="1"/>
      <protection/>
    </xf>
    <xf numFmtId="0" fontId="6" fillId="35" borderId="209" xfId="57" applyFont="1" applyFill="1" applyBorder="1" applyAlignment="1">
      <alignment horizontal="center" vertical="center" wrapText="1"/>
      <protection/>
    </xf>
    <xf numFmtId="49" fontId="13" fillId="35" borderId="117" xfId="57" applyNumberFormat="1" applyFont="1" applyFill="1" applyBorder="1" applyAlignment="1">
      <alignment horizontal="center" vertical="center" wrapText="1"/>
      <protection/>
    </xf>
    <xf numFmtId="49" fontId="13" fillId="35" borderId="210" xfId="57" applyNumberFormat="1" applyFont="1" applyFill="1" applyBorder="1" applyAlignment="1">
      <alignment horizontal="center" vertical="center" wrapText="1"/>
      <protection/>
    </xf>
    <xf numFmtId="1" fontId="13" fillId="35" borderId="114" xfId="57" applyNumberFormat="1" applyFont="1" applyFill="1" applyBorder="1" applyAlignment="1">
      <alignment horizontal="center" vertical="center" wrapText="1"/>
      <protection/>
    </xf>
    <xf numFmtId="1" fontId="13" fillId="35" borderId="126" xfId="57" applyNumberFormat="1" applyFont="1" applyFill="1" applyBorder="1" applyAlignment="1">
      <alignment horizontal="center" vertical="center" wrapText="1"/>
      <protection/>
    </xf>
    <xf numFmtId="0" fontId="14" fillId="35" borderId="155" xfId="57" applyFont="1" applyFill="1" applyBorder="1" applyAlignment="1">
      <alignment horizontal="center" vertical="center" wrapText="1"/>
      <protection/>
    </xf>
    <xf numFmtId="0" fontId="18" fillId="35" borderId="18" xfId="57" applyFont="1" applyFill="1" applyBorder="1" applyAlignment="1">
      <alignment horizontal="center" vertical="center"/>
      <protection/>
    </xf>
    <xf numFmtId="0" fontId="18" fillId="35" borderId="0" xfId="57" applyFont="1" applyFill="1" applyBorder="1" applyAlignment="1">
      <alignment horizontal="center" vertical="center"/>
      <protection/>
    </xf>
    <xf numFmtId="0" fontId="18" fillId="35" borderId="17" xfId="57" applyFont="1" applyFill="1" applyBorder="1" applyAlignment="1">
      <alignment horizontal="center" vertical="center"/>
      <protection/>
    </xf>
    <xf numFmtId="1" fontId="12" fillId="35" borderId="44" xfId="57" applyNumberFormat="1" applyFont="1" applyFill="1" applyBorder="1" applyAlignment="1">
      <alignment horizontal="center" vertical="center" wrapText="1"/>
      <protection/>
    </xf>
    <xf numFmtId="1" fontId="12" fillId="35" borderId="154" xfId="57" applyNumberFormat="1" applyFont="1" applyFill="1" applyBorder="1" applyAlignment="1">
      <alignment horizontal="center" vertical="center" wrapText="1"/>
      <protection/>
    </xf>
    <xf numFmtId="0" fontId="6" fillId="35" borderId="57" xfId="57" applyFont="1" applyFill="1" applyBorder="1" applyAlignment="1">
      <alignment horizontal="center" vertical="center" wrapText="1"/>
      <protection/>
    </xf>
    <xf numFmtId="0" fontId="13" fillId="35" borderId="129" xfId="57" applyFont="1" applyFill="1" applyBorder="1" applyAlignment="1">
      <alignment horizontal="center"/>
      <protection/>
    </xf>
    <xf numFmtId="0" fontId="13" fillId="35" borderId="203" xfId="57" applyFont="1" applyFill="1" applyBorder="1" applyAlignment="1">
      <alignment horizontal="center"/>
      <protection/>
    </xf>
    <xf numFmtId="0" fontId="13" fillId="35" borderId="178" xfId="57" applyFont="1" applyFill="1" applyBorder="1" applyAlignment="1">
      <alignment horizontal="center"/>
      <protection/>
    </xf>
    <xf numFmtId="0" fontId="13" fillId="35" borderId="130" xfId="57" applyFont="1" applyFill="1" applyBorder="1" applyAlignment="1">
      <alignment horizontal="center"/>
      <protection/>
    </xf>
    <xf numFmtId="0" fontId="13" fillId="35" borderId="204" xfId="57" applyFont="1" applyFill="1" applyBorder="1" applyAlignment="1">
      <alignment horizontal="center"/>
      <protection/>
    </xf>
    <xf numFmtId="1" fontId="19" fillId="35" borderId="197" xfId="57" applyNumberFormat="1" applyFont="1" applyFill="1" applyBorder="1" applyAlignment="1">
      <alignment horizontal="center" vertical="center" wrapText="1"/>
      <protection/>
    </xf>
    <xf numFmtId="0" fontId="32" fillId="35" borderId="70" xfId="57" applyFont="1" applyFill="1" applyBorder="1" applyAlignment="1">
      <alignment vertical="center"/>
      <protection/>
    </xf>
    <xf numFmtId="0" fontId="32" fillId="35" borderId="198" xfId="57" applyFont="1" applyFill="1" applyBorder="1" applyAlignment="1">
      <alignment vertical="center"/>
      <protection/>
    </xf>
    <xf numFmtId="0" fontId="32" fillId="35" borderId="62" xfId="57" applyFont="1" applyFill="1" applyBorder="1" applyAlignment="1">
      <alignment vertical="center"/>
      <protection/>
    </xf>
    <xf numFmtId="49" fontId="18" fillId="35" borderId="211" xfId="57" applyNumberFormat="1" applyFont="1" applyFill="1" applyBorder="1" applyAlignment="1">
      <alignment horizontal="center" vertical="center" wrapText="1"/>
      <protection/>
    </xf>
    <xf numFmtId="1" fontId="18" fillId="35" borderId="197" xfId="57" applyNumberFormat="1" applyFont="1" applyFill="1" applyBorder="1" applyAlignment="1">
      <alignment horizontal="center" vertical="center" wrapText="1"/>
      <protection/>
    </xf>
    <xf numFmtId="0" fontId="30" fillId="35" borderId="70" xfId="57" applyFont="1" applyFill="1" applyBorder="1" applyAlignment="1">
      <alignment vertical="center"/>
      <protection/>
    </xf>
    <xf numFmtId="0" fontId="30" fillId="35" borderId="198" xfId="57" applyFont="1" applyFill="1" applyBorder="1" applyAlignment="1">
      <alignment vertical="center"/>
      <protection/>
    </xf>
    <xf numFmtId="0" fontId="30" fillId="35" borderId="62" xfId="57" applyFont="1" applyFill="1" applyBorder="1" applyAlignment="1">
      <alignment vertical="center"/>
      <protection/>
    </xf>
    <xf numFmtId="37" fontId="47" fillId="40" borderId="175" xfId="46" applyNumberFormat="1" applyFont="1" applyFill="1" applyBorder="1" applyAlignment="1">
      <alignment horizontal="center"/>
    </xf>
    <xf numFmtId="37" fontId="47" fillId="40" borderId="172" xfId="46" applyNumberFormat="1" applyFont="1" applyFill="1" applyBorder="1" applyAlignment="1">
      <alignment horizontal="center"/>
    </xf>
    <xf numFmtId="49" fontId="18" fillId="35" borderId="175" xfId="57" applyNumberFormat="1" applyFont="1" applyFill="1" applyBorder="1" applyAlignment="1">
      <alignment horizontal="center" vertical="center" wrapText="1"/>
      <protection/>
    </xf>
    <xf numFmtId="49" fontId="18" fillId="35" borderId="186" xfId="57" applyNumberFormat="1" applyFont="1" applyFill="1" applyBorder="1" applyAlignment="1">
      <alignment horizontal="center" vertical="center" wrapText="1"/>
      <protection/>
    </xf>
    <xf numFmtId="49" fontId="18" fillId="35" borderId="172" xfId="57" applyNumberFormat="1" applyFont="1" applyFill="1" applyBorder="1" applyAlignment="1">
      <alignment horizontal="center" vertical="center" wrapText="1"/>
      <protection/>
    </xf>
    <xf numFmtId="49" fontId="18" fillId="35" borderId="212" xfId="57" applyNumberFormat="1" applyFont="1" applyFill="1" applyBorder="1" applyAlignment="1">
      <alignment horizontal="center" vertical="center" wrapText="1"/>
      <protection/>
    </xf>
    <xf numFmtId="1" fontId="18" fillId="35" borderId="213" xfId="57" applyNumberFormat="1" applyFont="1" applyFill="1" applyBorder="1" applyAlignment="1">
      <alignment horizontal="center" vertical="center" wrapText="1"/>
      <protection/>
    </xf>
    <xf numFmtId="1" fontId="18" fillId="35" borderId="146" xfId="57" applyNumberFormat="1" applyFont="1" applyFill="1" applyBorder="1" applyAlignment="1">
      <alignment horizontal="center" vertical="center" wrapText="1"/>
      <protection/>
    </xf>
    <xf numFmtId="1" fontId="18" fillId="35" borderId="90" xfId="57" applyNumberFormat="1" applyFont="1" applyFill="1" applyBorder="1" applyAlignment="1">
      <alignment horizontal="center" vertical="center" wrapText="1"/>
      <protection/>
    </xf>
    <xf numFmtId="0" fontId="19" fillId="35" borderId="214" xfId="57" applyFont="1" applyFill="1" applyBorder="1" applyAlignment="1">
      <alignment horizontal="center"/>
      <protection/>
    </xf>
    <xf numFmtId="0" fontId="19" fillId="35" borderId="128" xfId="57" applyFont="1" applyFill="1" applyBorder="1" applyAlignment="1">
      <alignment horizontal="center"/>
      <protection/>
    </xf>
    <xf numFmtId="0" fontId="19" fillId="35" borderId="215" xfId="57" applyFont="1" applyFill="1" applyBorder="1" applyAlignment="1">
      <alignment horizontal="center"/>
      <protection/>
    </xf>
    <xf numFmtId="0" fontId="19" fillId="35" borderId="216" xfId="57" applyFont="1" applyFill="1" applyBorder="1" applyAlignment="1">
      <alignment horizontal="center"/>
      <protection/>
    </xf>
    <xf numFmtId="1" fontId="18" fillId="35" borderId="217" xfId="57" applyNumberFormat="1" applyFont="1" applyFill="1" applyBorder="1" applyAlignment="1">
      <alignment horizontal="center" vertical="center" wrapText="1"/>
      <protection/>
    </xf>
    <xf numFmtId="1" fontId="18" fillId="35" borderId="218" xfId="57" applyNumberFormat="1" applyFont="1" applyFill="1" applyBorder="1" applyAlignment="1">
      <alignment horizontal="center" vertical="center" wrapText="1"/>
      <protection/>
    </xf>
    <xf numFmtId="49" fontId="18" fillId="35" borderId="169" xfId="57" applyNumberFormat="1" applyFont="1" applyFill="1" applyBorder="1" applyAlignment="1">
      <alignment horizontal="center" vertical="center" wrapText="1"/>
      <protection/>
    </xf>
    <xf numFmtId="49" fontId="13" fillId="35" borderId="219" xfId="57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_Cuadro 1.1 Comportamiento pasajeros y carga MARZO 2009" xfId="60"/>
    <cellStyle name="Normal_Cuadro 1.1 Comportamiento pasajeros y carga MARZO 2009 2" xfId="61"/>
    <cellStyle name="Normal_CUADRO 1.1 DEFINITIVO" xfId="62"/>
    <cellStyle name="Normal_CUADRO 1.2. PAX NACIONAL POR EMPRESA MAR 2009" xfId="63"/>
    <cellStyle name="Normal_CUADRO 1.6 PAX NACIONALES PRINCIPALES RUTAS MAR 200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95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3438525</xdr:colOff>
      <xdr:row>1</xdr:row>
      <xdr:rowOff>85725</xdr:rowOff>
    </xdr:from>
    <xdr:to>
      <xdr:col>2</xdr:col>
      <xdr:colOff>4257675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14300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</xdr:row>
      <xdr:rowOff>104775</xdr:rowOff>
    </xdr:from>
    <xdr:to>
      <xdr:col>7</xdr:col>
      <xdr:colOff>542925</xdr:colOff>
      <xdr:row>14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33350"/>
          <a:ext cx="28098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1</xdr:row>
      <xdr:rowOff>104775</xdr:rowOff>
    </xdr:from>
    <xdr:to>
      <xdr:col>17</xdr:col>
      <xdr:colOff>438150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6225"/>
          <a:ext cx="14573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defaultGridColor="0" zoomScale="110" zoomScaleNormal="110" zoomScalePageLayoutView="0" colorId="12" workbookViewId="0" topLeftCell="A1">
      <selection activeCell="F21" sqref="F21"/>
    </sheetView>
  </sheetViews>
  <sheetFormatPr defaultColWidth="11.421875" defaultRowHeight="15"/>
  <cols>
    <col min="1" max="1" width="1.8515625" style="339" customWidth="1"/>
    <col min="2" max="2" width="14.421875" style="339" customWidth="1"/>
    <col min="3" max="3" width="67.421875" style="339" customWidth="1"/>
    <col min="4" max="4" width="2.140625" style="339" customWidth="1"/>
    <col min="5" max="16384" width="11.421875" style="339" customWidth="1"/>
  </cols>
  <sheetData>
    <row r="1" ht="2.25" customHeight="1" thickBot="1">
      <c r="B1" s="338"/>
    </row>
    <row r="2" spans="2:3" ht="11.25" customHeight="1" thickTop="1">
      <c r="B2" s="340"/>
      <c r="C2" s="341"/>
    </row>
    <row r="3" spans="2:3" ht="21.75" customHeight="1">
      <c r="B3" s="342" t="s">
        <v>74</v>
      </c>
      <c r="C3" s="343"/>
    </row>
    <row r="4" spans="2:3" ht="18" customHeight="1">
      <c r="B4" s="344" t="s">
        <v>75</v>
      </c>
      <c r="C4" s="343"/>
    </row>
    <row r="5" spans="2:3" ht="18" customHeight="1">
      <c r="B5" s="345" t="s">
        <v>76</v>
      </c>
      <c r="C5" s="343"/>
    </row>
    <row r="6" spans="2:3" ht="9" customHeight="1">
      <c r="B6" s="346"/>
      <c r="C6" s="343"/>
    </row>
    <row r="7" spans="2:3" ht="3" customHeight="1">
      <c r="B7" s="347"/>
      <c r="C7" s="348"/>
    </row>
    <row r="8" spans="2:5" ht="24">
      <c r="B8" s="495" t="s">
        <v>155</v>
      </c>
      <c r="C8" s="496"/>
      <c r="E8" s="349"/>
    </row>
    <row r="9" spans="2:5" ht="23.25">
      <c r="B9" s="497" t="s">
        <v>38</v>
      </c>
      <c r="C9" s="498"/>
      <c r="E9" s="349"/>
    </row>
    <row r="10" spans="2:3" ht="15" customHeight="1">
      <c r="B10" s="499" t="s">
        <v>77</v>
      </c>
      <c r="C10" s="500"/>
    </row>
    <row r="11" spans="2:3" ht="4.5" customHeight="1" thickBot="1">
      <c r="B11" s="350"/>
      <c r="C11" s="351"/>
    </row>
    <row r="12" spans="2:3" ht="19.5" customHeight="1" thickBot="1" thickTop="1">
      <c r="B12" s="381" t="s">
        <v>78</v>
      </c>
      <c r="C12" s="382" t="s">
        <v>134</v>
      </c>
    </row>
    <row r="13" spans="2:3" ht="19.5" customHeight="1" thickTop="1">
      <c r="B13" s="352" t="s">
        <v>79</v>
      </c>
      <c r="C13" s="353" t="s">
        <v>80</v>
      </c>
    </row>
    <row r="14" spans="2:3" ht="19.5" customHeight="1">
      <c r="B14" s="354" t="s">
        <v>81</v>
      </c>
      <c r="C14" s="355" t="s">
        <v>82</v>
      </c>
    </row>
    <row r="15" spans="2:3" ht="19.5" customHeight="1">
      <c r="B15" s="356" t="s">
        <v>83</v>
      </c>
      <c r="C15" s="357" t="s">
        <v>84</v>
      </c>
    </row>
    <row r="16" spans="2:3" ht="19.5" customHeight="1">
      <c r="B16" s="354" t="s">
        <v>85</v>
      </c>
      <c r="C16" s="355" t="s">
        <v>86</v>
      </c>
    </row>
    <row r="17" spans="2:3" ht="19.5" customHeight="1">
      <c r="B17" s="356" t="s">
        <v>87</v>
      </c>
      <c r="C17" s="357" t="s">
        <v>88</v>
      </c>
    </row>
    <row r="18" spans="2:3" ht="19.5" customHeight="1">
      <c r="B18" s="354" t="s">
        <v>89</v>
      </c>
      <c r="C18" s="355" t="s">
        <v>90</v>
      </c>
    </row>
    <row r="19" spans="2:3" ht="19.5" customHeight="1">
      <c r="B19" s="356" t="s">
        <v>91</v>
      </c>
      <c r="C19" s="357" t="s">
        <v>92</v>
      </c>
    </row>
    <row r="20" spans="2:3" ht="19.5" customHeight="1">
      <c r="B20" s="354" t="s">
        <v>93</v>
      </c>
      <c r="C20" s="355" t="s">
        <v>94</v>
      </c>
    </row>
    <row r="21" spans="2:3" ht="19.5" customHeight="1">
      <c r="B21" s="356" t="s">
        <v>95</v>
      </c>
      <c r="C21" s="357" t="s">
        <v>96</v>
      </c>
    </row>
    <row r="22" spans="2:3" ht="19.5" customHeight="1">
      <c r="B22" s="354" t="s">
        <v>97</v>
      </c>
      <c r="C22" s="355" t="s">
        <v>98</v>
      </c>
    </row>
    <row r="23" spans="2:3" ht="20.25" customHeight="1">
      <c r="B23" s="356" t="s">
        <v>99</v>
      </c>
      <c r="C23" s="357" t="s">
        <v>100</v>
      </c>
    </row>
    <row r="24" spans="2:3" ht="20.25" customHeight="1">
      <c r="B24" s="354" t="s">
        <v>101</v>
      </c>
      <c r="C24" s="355" t="s">
        <v>102</v>
      </c>
    </row>
    <row r="25" spans="2:3" ht="20.25" customHeight="1">
      <c r="B25" s="356" t="s">
        <v>103</v>
      </c>
      <c r="C25" s="358" t="s">
        <v>104</v>
      </c>
    </row>
    <row r="26" spans="2:3" ht="20.25" customHeight="1">
      <c r="B26" s="354" t="s">
        <v>105</v>
      </c>
      <c r="C26" s="383" t="s">
        <v>106</v>
      </c>
    </row>
    <row r="27" spans="2:4" ht="20.25" customHeight="1">
      <c r="B27" s="356" t="s">
        <v>116</v>
      </c>
      <c r="C27" s="357" t="s">
        <v>127</v>
      </c>
      <c r="D27" s="391"/>
    </row>
    <row r="28" spans="2:4" ht="20.25" customHeight="1">
      <c r="B28" s="475" t="s">
        <v>117</v>
      </c>
      <c r="C28" s="370" t="s">
        <v>128</v>
      </c>
      <c r="D28" s="391"/>
    </row>
    <row r="29" spans="2:4" ht="20.25" customHeight="1">
      <c r="B29" s="356" t="s">
        <v>118</v>
      </c>
      <c r="C29" s="358" t="s">
        <v>129</v>
      </c>
      <c r="D29" s="391"/>
    </row>
    <row r="30" spans="2:4" ht="20.25" customHeight="1" thickBot="1">
      <c r="B30" s="476" t="s">
        <v>119</v>
      </c>
      <c r="C30" s="371" t="s">
        <v>130</v>
      </c>
      <c r="D30" s="391"/>
    </row>
    <row r="31" ht="13.5" thickTop="1"/>
    <row r="32" spans="1:3" ht="14.25">
      <c r="A32" s="384"/>
      <c r="B32" s="385" t="s">
        <v>135</v>
      </c>
      <c r="C32" s="384"/>
    </row>
    <row r="33" spans="1:3" ht="12.75">
      <c r="A33" s="384"/>
      <c r="B33" s="384" t="s">
        <v>140</v>
      </c>
      <c r="C33" s="384"/>
    </row>
    <row r="34" spans="1:3" ht="12.75">
      <c r="A34" s="384"/>
      <c r="B34" s="384"/>
      <c r="C34" s="384"/>
    </row>
    <row r="35" spans="1:3" ht="14.25">
      <c r="A35" s="384"/>
      <c r="B35" s="385" t="s">
        <v>136</v>
      </c>
      <c r="C35" s="384"/>
    </row>
    <row r="36" spans="1:3" ht="12.75">
      <c r="A36" s="384"/>
      <c r="B36" s="384" t="s">
        <v>137</v>
      </c>
      <c r="C36" s="384"/>
    </row>
    <row r="37" spans="1:3" ht="12.75">
      <c r="A37" s="384"/>
      <c r="B37" s="384"/>
      <c r="C37" s="384"/>
    </row>
    <row r="38" spans="1:3" ht="14.25">
      <c r="A38" s="384"/>
      <c r="B38" s="385" t="s">
        <v>138</v>
      </c>
      <c r="C38" s="384"/>
    </row>
    <row r="39" spans="1:3" ht="12.75">
      <c r="A39" s="384"/>
      <c r="B39" s="384" t="s">
        <v>139</v>
      </c>
      <c r="C39" s="384"/>
    </row>
    <row r="40" spans="1:3" ht="12.75">
      <c r="A40" s="384"/>
      <c r="B40" s="384"/>
      <c r="C40" s="384"/>
    </row>
    <row r="41" spans="1:3" ht="15">
      <c r="A41" s="384"/>
      <c r="B41" s="386" t="s">
        <v>107</v>
      </c>
      <c r="C41" s="384"/>
    </row>
    <row r="42" spans="1:3" ht="14.25">
      <c r="A42" s="384"/>
      <c r="B42" s="385" t="s">
        <v>141</v>
      </c>
      <c r="C42" s="384"/>
    </row>
    <row r="43" spans="1:3" ht="13.5">
      <c r="A43" s="384"/>
      <c r="B43" s="387" t="s">
        <v>108</v>
      </c>
      <c r="C43" s="384"/>
    </row>
    <row r="44" spans="1:3" ht="12.75">
      <c r="A44" s="384"/>
      <c r="B44" s="388" t="s">
        <v>109</v>
      </c>
      <c r="C44" s="384"/>
    </row>
    <row r="45" spans="1:3" ht="12.75">
      <c r="A45" s="384"/>
      <c r="B45" s="384"/>
      <c r="C45" s="384"/>
    </row>
    <row r="46" spans="1:3" ht="12.75">
      <c r="A46" s="384"/>
      <c r="B46" s="384"/>
      <c r="C46" s="384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4"/>
  <sheetViews>
    <sheetView showGridLines="0" zoomScale="88" zoomScaleNormal="88" zoomScalePageLayoutView="0" workbookViewId="0" topLeftCell="A1">
      <selection activeCell="N9" sqref="N9:O52"/>
    </sheetView>
  </sheetViews>
  <sheetFormatPr defaultColWidth="9.140625" defaultRowHeight="15"/>
  <cols>
    <col min="1" max="1" width="15.8515625" style="186" customWidth="1"/>
    <col min="2" max="2" width="9.8515625" style="186" customWidth="1"/>
    <col min="3" max="3" width="12.00390625" style="186" customWidth="1"/>
    <col min="4" max="4" width="9.140625" style="186" bestFit="1" customWidth="1"/>
    <col min="5" max="5" width="9.7109375" style="186" bestFit="1" customWidth="1"/>
    <col min="6" max="6" width="9.7109375" style="186" customWidth="1"/>
    <col min="7" max="7" width="11.7109375" style="186" customWidth="1"/>
    <col min="8" max="8" width="9.140625" style="186" bestFit="1" customWidth="1"/>
    <col min="9" max="9" width="9.8515625" style="186" bestFit="1" customWidth="1"/>
    <col min="10" max="10" width="10.421875" style="186" customWidth="1"/>
    <col min="11" max="11" width="12.00390625" style="186" customWidth="1"/>
    <col min="12" max="12" width="9.421875" style="186" bestFit="1" customWidth="1"/>
    <col min="13" max="13" width="9.7109375" style="186" bestFit="1" customWidth="1"/>
    <col min="14" max="14" width="9.7109375" style="186" customWidth="1"/>
    <col min="15" max="15" width="11.57421875" style="186" customWidth="1"/>
    <col min="16" max="16" width="9.421875" style="186" bestFit="1" customWidth="1"/>
    <col min="17" max="17" width="10.28125" style="186" customWidth="1"/>
    <col min="18" max="16384" width="9.140625" style="186" customWidth="1"/>
  </cols>
  <sheetData>
    <row r="1" spans="14:17" ht="19.5" thickBot="1">
      <c r="N1" s="614" t="s">
        <v>28</v>
      </c>
      <c r="O1" s="615"/>
      <c r="P1" s="615"/>
      <c r="Q1" s="616"/>
    </row>
    <row r="2" ht="3.75" customHeight="1" thickBot="1"/>
    <row r="3" spans="1:17" ht="24" customHeight="1" thickTop="1">
      <c r="A3" s="608" t="s">
        <v>54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10"/>
    </row>
    <row r="4" spans="1:17" ht="23.25" customHeight="1" thickBot="1">
      <c r="A4" s="605" t="s">
        <v>38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7"/>
    </row>
    <row r="5" spans="1:17" s="211" customFormat="1" ht="20.25" customHeight="1" thickBot="1">
      <c r="A5" s="611" t="s">
        <v>142</v>
      </c>
      <c r="B5" s="617" t="s">
        <v>36</v>
      </c>
      <c r="C5" s="618"/>
      <c r="D5" s="618"/>
      <c r="E5" s="618"/>
      <c r="F5" s="619"/>
      <c r="G5" s="619"/>
      <c r="H5" s="619"/>
      <c r="I5" s="620"/>
      <c r="J5" s="618" t="s">
        <v>35</v>
      </c>
      <c r="K5" s="618"/>
      <c r="L5" s="618"/>
      <c r="M5" s="618"/>
      <c r="N5" s="618"/>
      <c r="O5" s="618"/>
      <c r="P5" s="618"/>
      <c r="Q5" s="621"/>
    </row>
    <row r="6" spans="1:17" s="479" customFormat="1" ht="28.5" customHeight="1" thickBot="1">
      <c r="A6" s="612"/>
      <c r="B6" s="599" t="s">
        <v>151</v>
      </c>
      <c r="C6" s="600"/>
      <c r="D6" s="601"/>
      <c r="E6" s="536" t="s">
        <v>34</v>
      </c>
      <c r="F6" s="599" t="s">
        <v>152</v>
      </c>
      <c r="G6" s="600"/>
      <c r="H6" s="601"/>
      <c r="I6" s="534" t="s">
        <v>33</v>
      </c>
      <c r="J6" s="599" t="s">
        <v>153</v>
      </c>
      <c r="K6" s="600"/>
      <c r="L6" s="601"/>
      <c r="M6" s="536" t="s">
        <v>34</v>
      </c>
      <c r="N6" s="599" t="s">
        <v>154</v>
      </c>
      <c r="O6" s="600"/>
      <c r="P6" s="601"/>
      <c r="Q6" s="536" t="s">
        <v>33</v>
      </c>
    </row>
    <row r="7" spans="1:17" s="210" customFormat="1" ht="22.5" customHeight="1" thickBot="1">
      <c r="A7" s="613"/>
      <c r="B7" s="119" t="s">
        <v>22</v>
      </c>
      <c r="C7" s="116" t="s">
        <v>21</v>
      </c>
      <c r="D7" s="116" t="s">
        <v>17</v>
      </c>
      <c r="E7" s="537"/>
      <c r="F7" s="119" t="s">
        <v>22</v>
      </c>
      <c r="G7" s="117" t="s">
        <v>21</v>
      </c>
      <c r="H7" s="116" t="s">
        <v>17</v>
      </c>
      <c r="I7" s="535"/>
      <c r="J7" s="119" t="s">
        <v>22</v>
      </c>
      <c r="K7" s="116" t="s">
        <v>21</v>
      </c>
      <c r="L7" s="117" t="s">
        <v>17</v>
      </c>
      <c r="M7" s="537"/>
      <c r="N7" s="118" t="s">
        <v>22</v>
      </c>
      <c r="O7" s="117" t="s">
        <v>21</v>
      </c>
      <c r="P7" s="116" t="s">
        <v>17</v>
      </c>
      <c r="Q7" s="537"/>
    </row>
    <row r="8" spans="1:17" s="212" customFormat="1" ht="18" customHeight="1" thickBot="1">
      <c r="A8" s="219" t="s">
        <v>51</v>
      </c>
      <c r="B8" s="218">
        <f>SUM(B9:B52)</f>
        <v>10024.577</v>
      </c>
      <c r="C8" s="214">
        <f>SUM(C9:C52)</f>
        <v>1071.9219999999993</v>
      </c>
      <c r="D8" s="214">
        <f aca="true" t="shared" si="0" ref="D8:D13">C8+B8</f>
        <v>11096.498999999998</v>
      </c>
      <c r="E8" s="215">
        <f aca="true" t="shared" si="1" ref="E8:E13">D8/$D$8</f>
        <v>1</v>
      </c>
      <c r="F8" s="214">
        <f>SUM(F9:F52)</f>
        <v>11697.127</v>
      </c>
      <c r="G8" s="214">
        <f>SUM(G9:G52)</f>
        <v>1510.8739999999991</v>
      </c>
      <c r="H8" s="214">
        <f aca="true" t="shared" si="2" ref="H8:H13">G8+F8</f>
        <v>13208.001</v>
      </c>
      <c r="I8" s="217">
        <f aca="true" t="shared" si="3" ref="I8:I13">(D8/H8-1)</f>
        <v>-0.1598653725117073</v>
      </c>
      <c r="J8" s="216">
        <f>SUM(J9:J52)</f>
        <v>29768.792000000005</v>
      </c>
      <c r="K8" s="214">
        <f>SUM(K9:K52)</f>
        <v>3510.2229999999763</v>
      </c>
      <c r="L8" s="214">
        <f aca="true" t="shared" si="4" ref="L8:L13">K8+J8</f>
        <v>33279.014999999985</v>
      </c>
      <c r="M8" s="215">
        <f aca="true" t="shared" si="5" ref="M8:M13">(L8/$L$8)</f>
        <v>1</v>
      </c>
      <c r="N8" s="214">
        <f>SUM(N9:N52)</f>
        <v>30627.922</v>
      </c>
      <c r="O8" s="214">
        <f>SUM(O9:O52)</f>
        <v>3859.2449999999926</v>
      </c>
      <c r="P8" s="214">
        <f aca="true" t="shared" si="6" ref="P8:P13">O8+N8</f>
        <v>34487.166999999994</v>
      </c>
      <c r="Q8" s="213">
        <f aca="true" t="shared" si="7" ref="Q8:Q13">(L8/P8-1)</f>
        <v>-0.035031929413048335</v>
      </c>
    </row>
    <row r="9" spans="1:17" s="187" customFormat="1" ht="18" customHeight="1" thickTop="1">
      <c r="A9" s="201" t="s">
        <v>217</v>
      </c>
      <c r="B9" s="200">
        <v>1735.4139999999995</v>
      </c>
      <c r="C9" s="196">
        <v>43.894</v>
      </c>
      <c r="D9" s="196">
        <f t="shared" si="0"/>
        <v>1779.3079999999995</v>
      </c>
      <c r="E9" s="199">
        <f t="shared" si="1"/>
        <v>0.16034859283094605</v>
      </c>
      <c r="F9" s="197">
        <v>1857.8410000000001</v>
      </c>
      <c r="G9" s="196">
        <v>168.321</v>
      </c>
      <c r="H9" s="196">
        <f t="shared" si="2"/>
        <v>2026.162</v>
      </c>
      <c r="I9" s="198">
        <f t="shared" si="3"/>
        <v>-0.12183329862074233</v>
      </c>
      <c r="J9" s="197">
        <v>4877.809000000001</v>
      </c>
      <c r="K9" s="196">
        <v>133.522</v>
      </c>
      <c r="L9" s="196">
        <f t="shared" si="4"/>
        <v>5011.331000000001</v>
      </c>
      <c r="M9" s="198">
        <f t="shared" si="5"/>
        <v>0.1505853163021803</v>
      </c>
      <c r="N9" s="197">
        <v>5092.905999999999</v>
      </c>
      <c r="O9" s="196">
        <v>300.262</v>
      </c>
      <c r="P9" s="196">
        <f t="shared" si="6"/>
        <v>5393.167999999999</v>
      </c>
      <c r="Q9" s="195">
        <f t="shared" si="7"/>
        <v>-0.07080013083219316</v>
      </c>
    </row>
    <row r="10" spans="1:17" s="187" customFormat="1" ht="18" customHeight="1">
      <c r="A10" s="201" t="s">
        <v>218</v>
      </c>
      <c r="B10" s="200">
        <v>1399.86</v>
      </c>
      <c r="C10" s="196">
        <v>13.755</v>
      </c>
      <c r="D10" s="196">
        <f t="shared" si="0"/>
        <v>1413.615</v>
      </c>
      <c r="E10" s="199">
        <f t="shared" si="1"/>
        <v>0.12739288310664473</v>
      </c>
      <c r="F10" s="197">
        <v>1986.958</v>
      </c>
      <c r="G10" s="196">
        <v>6.720000000000001</v>
      </c>
      <c r="H10" s="196">
        <f t="shared" si="2"/>
        <v>1993.678</v>
      </c>
      <c r="I10" s="198">
        <f t="shared" si="3"/>
        <v>-0.2909511967328726</v>
      </c>
      <c r="J10" s="197">
        <v>3862.179</v>
      </c>
      <c r="K10" s="196">
        <v>28.561</v>
      </c>
      <c r="L10" s="196">
        <f t="shared" si="4"/>
        <v>3890.7400000000002</v>
      </c>
      <c r="M10" s="198">
        <f t="shared" si="5"/>
        <v>0.11691271511491558</v>
      </c>
      <c r="N10" s="197">
        <v>5084.539</v>
      </c>
      <c r="O10" s="196">
        <v>18.506</v>
      </c>
      <c r="P10" s="196">
        <f t="shared" si="6"/>
        <v>5103.045</v>
      </c>
      <c r="Q10" s="195">
        <f t="shared" si="7"/>
        <v>-0.23756502245228095</v>
      </c>
    </row>
    <row r="11" spans="1:17" s="187" customFormat="1" ht="18" customHeight="1">
      <c r="A11" s="201" t="s">
        <v>220</v>
      </c>
      <c r="B11" s="200">
        <v>1103.1040000000003</v>
      </c>
      <c r="C11" s="196">
        <v>8.533</v>
      </c>
      <c r="D11" s="196">
        <f t="shared" si="0"/>
        <v>1111.6370000000002</v>
      </c>
      <c r="E11" s="199">
        <f t="shared" si="1"/>
        <v>0.10017907449908303</v>
      </c>
      <c r="F11" s="197">
        <v>1625.107</v>
      </c>
      <c r="G11" s="196">
        <v>5.382000000000001</v>
      </c>
      <c r="H11" s="196">
        <f t="shared" si="2"/>
        <v>1630.489</v>
      </c>
      <c r="I11" s="198">
        <f t="shared" si="3"/>
        <v>-0.31821864483599693</v>
      </c>
      <c r="J11" s="197">
        <v>3825.8089999999993</v>
      </c>
      <c r="K11" s="196">
        <v>27.735</v>
      </c>
      <c r="L11" s="196">
        <f t="shared" si="4"/>
        <v>3853.5439999999994</v>
      </c>
      <c r="M11" s="198">
        <f t="shared" si="5"/>
        <v>0.11579501376468027</v>
      </c>
      <c r="N11" s="197">
        <v>4129.305</v>
      </c>
      <c r="O11" s="196">
        <v>12.998999999999999</v>
      </c>
      <c r="P11" s="196">
        <f t="shared" si="6"/>
        <v>4142.304</v>
      </c>
      <c r="Q11" s="195">
        <f t="shared" si="7"/>
        <v>-0.06970999714168746</v>
      </c>
    </row>
    <row r="12" spans="1:17" s="187" customFormat="1" ht="18" customHeight="1">
      <c r="A12" s="201" t="s">
        <v>225</v>
      </c>
      <c r="B12" s="200">
        <v>717.462</v>
      </c>
      <c r="C12" s="196">
        <v>80.267</v>
      </c>
      <c r="D12" s="196">
        <f t="shared" si="0"/>
        <v>797.729</v>
      </c>
      <c r="E12" s="199">
        <f t="shared" si="1"/>
        <v>0.07189015202002003</v>
      </c>
      <c r="F12" s="197">
        <v>570.194</v>
      </c>
      <c r="G12" s="196">
        <v>38.03999999999999</v>
      </c>
      <c r="H12" s="196">
        <f t="shared" si="2"/>
        <v>608.2339999999999</v>
      </c>
      <c r="I12" s="198">
        <f t="shared" si="3"/>
        <v>0.3115495023296957</v>
      </c>
      <c r="J12" s="197">
        <v>2057.2349999999997</v>
      </c>
      <c r="K12" s="196">
        <v>260.47700000000003</v>
      </c>
      <c r="L12" s="196">
        <f t="shared" si="4"/>
        <v>2317.7119999999995</v>
      </c>
      <c r="M12" s="198">
        <f t="shared" si="5"/>
        <v>0.06964484976493447</v>
      </c>
      <c r="N12" s="197">
        <v>1516.6339999999998</v>
      </c>
      <c r="O12" s="196">
        <v>140.788</v>
      </c>
      <c r="P12" s="196">
        <f t="shared" si="6"/>
        <v>1657.4219999999998</v>
      </c>
      <c r="Q12" s="195">
        <f t="shared" si="7"/>
        <v>0.39838375501230217</v>
      </c>
    </row>
    <row r="13" spans="1:17" s="187" customFormat="1" ht="18" customHeight="1">
      <c r="A13" s="201" t="s">
        <v>244</v>
      </c>
      <c r="B13" s="200">
        <v>760.639</v>
      </c>
      <c r="C13" s="196">
        <v>2</v>
      </c>
      <c r="D13" s="196">
        <f t="shared" si="0"/>
        <v>762.639</v>
      </c>
      <c r="E13" s="199">
        <f t="shared" si="1"/>
        <v>0.06872789336528577</v>
      </c>
      <c r="F13" s="197">
        <v>1199.776</v>
      </c>
      <c r="G13" s="196">
        <v>0.6000000000000001</v>
      </c>
      <c r="H13" s="196">
        <f t="shared" si="2"/>
        <v>1200.376</v>
      </c>
      <c r="I13" s="198">
        <f t="shared" si="3"/>
        <v>-0.3646665711410425</v>
      </c>
      <c r="J13" s="197">
        <v>2874.2649999999994</v>
      </c>
      <c r="K13" s="196">
        <v>2</v>
      </c>
      <c r="L13" s="196">
        <f t="shared" si="4"/>
        <v>2876.2649999999994</v>
      </c>
      <c r="M13" s="198">
        <f t="shared" si="5"/>
        <v>0.08642879003480124</v>
      </c>
      <c r="N13" s="197">
        <v>3019.943</v>
      </c>
      <c r="O13" s="196">
        <v>10.700000000000001</v>
      </c>
      <c r="P13" s="196">
        <f t="shared" si="6"/>
        <v>3030.643</v>
      </c>
      <c r="Q13" s="195">
        <f t="shared" si="7"/>
        <v>-0.050939025150768535</v>
      </c>
    </row>
    <row r="14" spans="1:17" s="187" customFormat="1" ht="18" customHeight="1">
      <c r="A14" s="201" t="s">
        <v>219</v>
      </c>
      <c r="B14" s="200">
        <v>689.1929999999999</v>
      </c>
      <c r="C14" s="196">
        <v>0.5750000000000001</v>
      </c>
      <c r="D14" s="196">
        <f aca="true" t="shared" si="8" ref="D14:D35">C14+B14</f>
        <v>689.7679999999999</v>
      </c>
      <c r="E14" s="199">
        <f aca="true" t="shared" si="9" ref="E14:E35">D14/$D$8</f>
        <v>0.06216086713476025</v>
      </c>
      <c r="F14" s="197">
        <v>744.5559999999999</v>
      </c>
      <c r="G14" s="196">
        <v>0.14800000000000002</v>
      </c>
      <c r="H14" s="196">
        <f aca="true" t="shared" si="10" ref="H14:H35">G14+F14</f>
        <v>744.704</v>
      </c>
      <c r="I14" s="198">
        <f aca="true" t="shared" si="11" ref="I14:I35">(D14/H14-1)</f>
        <v>-0.07376890684083881</v>
      </c>
      <c r="J14" s="197">
        <v>1893.2030000000002</v>
      </c>
      <c r="K14" s="196">
        <v>3.687</v>
      </c>
      <c r="L14" s="196">
        <f aca="true" t="shared" si="12" ref="L14:L35">K14+J14</f>
        <v>1896.89</v>
      </c>
      <c r="M14" s="198">
        <f aca="true" t="shared" si="13" ref="M14:M35">(L14/$L$8)</f>
        <v>0.05699958367157204</v>
      </c>
      <c r="N14" s="197">
        <v>1804.0509999999995</v>
      </c>
      <c r="O14" s="196">
        <v>11.58</v>
      </c>
      <c r="P14" s="196">
        <f aca="true" t="shared" si="14" ref="P14:P35">O14+N14</f>
        <v>1815.6309999999994</v>
      </c>
      <c r="Q14" s="195">
        <f aca="true" t="shared" si="15" ref="Q14:Q35">(L14/P14-1)</f>
        <v>0.0447552393630648</v>
      </c>
    </row>
    <row r="15" spans="1:17" s="187" customFormat="1" ht="18" customHeight="1">
      <c r="A15" s="201" t="s">
        <v>226</v>
      </c>
      <c r="B15" s="200">
        <v>308.34700000000004</v>
      </c>
      <c r="C15" s="196">
        <v>0.8600000000000001</v>
      </c>
      <c r="D15" s="196">
        <f t="shared" si="8"/>
        <v>309.20700000000005</v>
      </c>
      <c r="E15" s="199">
        <f t="shared" si="9"/>
        <v>0.027865275344953404</v>
      </c>
      <c r="F15" s="197">
        <v>316.853</v>
      </c>
      <c r="G15" s="196">
        <v>4.299</v>
      </c>
      <c r="H15" s="196">
        <f t="shared" si="10"/>
        <v>321.152</v>
      </c>
      <c r="I15" s="198">
        <f t="shared" si="11"/>
        <v>-0.037194225787166024</v>
      </c>
      <c r="J15" s="197">
        <v>831.7270000000001</v>
      </c>
      <c r="K15" s="196">
        <v>14.448</v>
      </c>
      <c r="L15" s="196">
        <f t="shared" si="12"/>
        <v>846.1750000000001</v>
      </c>
      <c r="M15" s="198">
        <f t="shared" si="13"/>
        <v>0.025426684052998576</v>
      </c>
      <c r="N15" s="197">
        <v>743.4259999999999</v>
      </c>
      <c r="O15" s="196">
        <v>13.495999999999999</v>
      </c>
      <c r="P15" s="196">
        <f t="shared" si="14"/>
        <v>756.9219999999999</v>
      </c>
      <c r="Q15" s="195">
        <f t="shared" si="15"/>
        <v>0.11791571654675148</v>
      </c>
    </row>
    <row r="16" spans="1:17" s="187" customFormat="1" ht="18" customHeight="1">
      <c r="A16" s="201" t="s">
        <v>221</v>
      </c>
      <c r="B16" s="200">
        <v>264.867</v>
      </c>
      <c r="C16" s="196">
        <v>9.316</v>
      </c>
      <c r="D16" s="196">
        <f aca="true" t="shared" si="16" ref="D16:D26">C16+B16</f>
        <v>274.183</v>
      </c>
      <c r="E16" s="199">
        <f aca="true" t="shared" si="17" ref="E16:E26">D16/$D$8</f>
        <v>0.024708964512140275</v>
      </c>
      <c r="F16" s="197">
        <v>228.45399999999998</v>
      </c>
      <c r="G16" s="196">
        <v>8.75</v>
      </c>
      <c r="H16" s="196">
        <f aca="true" t="shared" si="18" ref="H16:H26">G16+F16</f>
        <v>237.20399999999998</v>
      </c>
      <c r="I16" s="198">
        <f aca="true" t="shared" si="19" ref="I16:I26">(D16/H16-1)</f>
        <v>0.15589534746462963</v>
      </c>
      <c r="J16" s="197">
        <v>702.8180000000001</v>
      </c>
      <c r="K16" s="196">
        <v>13.953000000000001</v>
      </c>
      <c r="L16" s="196">
        <f aca="true" t="shared" si="20" ref="L16:L26">K16+J16</f>
        <v>716.7710000000001</v>
      </c>
      <c r="M16" s="198">
        <f aca="true" t="shared" si="21" ref="M16:M26">(L16/$L$8)</f>
        <v>0.021538227618816255</v>
      </c>
      <c r="N16" s="197">
        <v>601.253</v>
      </c>
      <c r="O16" s="196">
        <v>16.118000000000002</v>
      </c>
      <c r="P16" s="196">
        <f aca="true" t="shared" si="22" ref="P16:P26">O16+N16</f>
        <v>617.3710000000001</v>
      </c>
      <c r="Q16" s="195">
        <f aca="true" t="shared" si="23" ref="Q16:Q26">(L16/P16-1)</f>
        <v>0.1610052950332943</v>
      </c>
    </row>
    <row r="17" spans="1:17" s="187" customFormat="1" ht="18" customHeight="1">
      <c r="A17" s="201" t="s">
        <v>223</v>
      </c>
      <c r="B17" s="200">
        <v>241.88000000000002</v>
      </c>
      <c r="C17" s="196">
        <v>0</v>
      </c>
      <c r="D17" s="196">
        <f t="shared" si="16"/>
        <v>241.88000000000002</v>
      </c>
      <c r="E17" s="199">
        <f t="shared" si="17"/>
        <v>0.021797866155802842</v>
      </c>
      <c r="F17" s="197">
        <v>186.652</v>
      </c>
      <c r="G17" s="196">
        <v>4.501</v>
      </c>
      <c r="H17" s="196">
        <f t="shared" si="18"/>
        <v>191.153</v>
      </c>
      <c r="I17" s="198">
        <f t="shared" si="19"/>
        <v>0.2653738105078134</v>
      </c>
      <c r="J17" s="197">
        <v>649.054</v>
      </c>
      <c r="K17" s="196">
        <v>0.9600000000000002</v>
      </c>
      <c r="L17" s="196">
        <f t="shared" si="20"/>
        <v>650.014</v>
      </c>
      <c r="M17" s="198">
        <f t="shared" si="21"/>
        <v>0.019532248775992928</v>
      </c>
      <c r="N17" s="197">
        <v>516.7120000000001</v>
      </c>
      <c r="O17" s="196">
        <v>5.571</v>
      </c>
      <c r="P17" s="196">
        <f t="shared" si="22"/>
        <v>522.2830000000001</v>
      </c>
      <c r="Q17" s="195">
        <f t="shared" si="23"/>
        <v>0.24456281364700727</v>
      </c>
    </row>
    <row r="18" spans="1:17" s="187" customFormat="1" ht="18" customHeight="1">
      <c r="A18" s="201" t="s">
        <v>222</v>
      </c>
      <c r="B18" s="200">
        <v>203.43</v>
      </c>
      <c r="C18" s="196">
        <v>1.19</v>
      </c>
      <c r="D18" s="196">
        <f t="shared" si="16"/>
        <v>204.62</v>
      </c>
      <c r="E18" s="199">
        <f t="shared" si="17"/>
        <v>0.01844005032578294</v>
      </c>
      <c r="F18" s="197">
        <v>172.926</v>
      </c>
      <c r="G18" s="196">
        <v>0.546</v>
      </c>
      <c r="H18" s="196">
        <f t="shared" si="18"/>
        <v>173.47199999999998</v>
      </c>
      <c r="I18" s="198">
        <f t="shared" si="19"/>
        <v>0.17955635491606725</v>
      </c>
      <c r="J18" s="197">
        <v>577.668</v>
      </c>
      <c r="K18" s="196">
        <v>2.73</v>
      </c>
      <c r="L18" s="196">
        <f t="shared" si="20"/>
        <v>580.398</v>
      </c>
      <c r="M18" s="198">
        <f t="shared" si="21"/>
        <v>0.017440359938537854</v>
      </c>
      <c r="N18" s="197">
        <v>442.011</v>
      </c>
      <c r="O18" s="196">
        <v>1.587</v>
      </c>
      <c r="P18" s="196">
        <f t="shared" si="22"/>
        <v>443.598</v>
      </c>
      <c r="Q18" s="195">
        <f t="shared" si="23"/>
        <v>0.30838732365790644</v>
      </c>
    </row>
    <row r="19" spans="1:17" s="187" customFormat="1" ht="18" customHeight="1">
      <c r="A19" s="201" t="s">
        <v>241</v>
      </c>
      <c r="B19" s="200">
        <v>189.86399999999998</v>
      </c>
      <c r="C19" s="196">
        <v>0.5349999999999999</v>
      </c>
      <c r="D19" s="196">
        <f t="shared" si="16"/>
        <v>190.39899999999997</v>
      </c>
      <c r="E19" s="199">
        <f t="shared" si="17"/>
        <v>0.01715847493880728</v>
      </c>
      <c r="F19" s="197">
        <v>108.78</v>
      </c>
      <c r="G19" s="196">
        <v>1.355</v>
      </c>
      <c r="H19" s="196">
        <f t="shared" si="18"/>
        <v>110.135</v>
      </c>
      <c r="I19" s="198">
        <f t="shared" si="19"/>
        <v>0.7287783175194076</v>
      </c>
      <c r="J19" s="197">
        <v>411.91</v>
      </c>
      <c r="K19" s="196">
        <v>7.294999999999999</v>
      </c>
      <c r="L19" s="196">
        <f t="shared" si="20"/>
        <v>419.20500000000004</v>
      </c>
      <c r="M19" s="198">
        <f t="shared" si="21"/>
        <v>0.012596676914866628</v>
      </c>
      <c r="N19" s="197">
        <v>268.01400000000007</v>
      </c>
      <c r="O19" s="196">
        <v>1.355</v>
      </c>
      <c r="P19" s="196">
        <f t="shared" si="22"/>
        <v>269.3690000000001</v>
      </c>
      <c r="Q19" s="195">
        <f t="shared" si="23"/>
        <v>0.5562481206077905</v>
      </c>
    </row>
    <row r="20" spans="1:17" s="187" customFormat="1" ht="18" customHeight="1">
      <c r="A20" s="201" t="s">
        <v>227</v>
      </c>
      <c r="B20" s="200">
        <v>127.975</v>
      </c>
      <c r="C20" s="196">
        <v>1.8</v>
      </c>
      <c r="D20" s="196">
        <f t="shared" si="16"/>
        <v>129.775</v>
      </c>
      <c r="E20" s="199">
        <f t="shared" si="17"/>
        <v>0.011695130148707267</v>
      </c>
      <c r="F20" s="197">
        <v>134.256</v>
      </c>
      <c r="G20" s="196">
        <v>2.059</v>
      </c>
      <c r="H20" s="196">
        <f t="shared" si="18"/>
        <v>136.315</v>
      </c>
      <c r="I20" s="198">
        <f t="shared" si="19"/>
        <v>-0.04797711183655495</v>
      </c>
      <c r="J20" s="197">
        <v>391.684</v>
      </c>
      <c r="K20" s="196">
        <v>2.9299999999999997</v>
      </c>
      <c r="L20" s="196">
        <f t="shared" si="20"/>
        <v>394.61400000000003</v>
      </c>
      <c r="M20" s="198">
        <f t="shared" si="21"/>
        <v>0.011857742784754904</v>
      </c>
      <c r="N20" s="197">
        <v>356.92100000000005</v>
      </c>
      <c r="O20" s="196">
        <v>13.035</v>
      </c>
      <c r="P20" s="196">
        <f t="shared" si="22"/>
        <v>369.9560000000001</v>
      </c>
      <c r="Q20" s="195">
        <f t="shared" si="23"/>
        <v>0.06665116932824433</v>
      </c>
    </row>
    <row r="21" spans="1:17" s="187" customFormat="1" ht="18" customHeight="1">
      <c r="A21" s="201" t="s">
        <v>233</v>
      </c>
      <c r="B21" s="200">
        <v>23.834</v>
      </c>
      <c r="C21" s="196">
        <v>77.04400000000001</v>
      </c>
      <c r="D21" s="196">
        <f t="shared" si="16"/>
        <v>100.87800000000001</v>
      </c>
      <c r="E21" s="199">
        <f t="shared" si="17"/>
        <v>0.009090975450905734</v>
      </c>
      <c r="F21" s="197">
        <v>79.764</v>
      </c>
      <c r="G21" s="196">
        <v>58.354</v>
      </c>
      <c r="H21" s="196">
        <f t="shared" si="18"/>
        <v>138.118</v>
      </c>
      <c r="I21" s="198">
        <f t="shared" si="19"/>
        <v>-0.26962452395777514</v>
      </c>
      <c r="J21" s="197">
        <v>138.99599999999995</v>
      </c>
      <c r="K21" s="196">
        <v>222.034</v>
      </c>
      <c r="L21" s="196">
        <f t="shared" si="20"/>
        <v>361.03</v>
      </c>
      <c r="M21" s="198">
        <f t="shared" si="21"/>
        <v>0.010848578300770025</v>
      </c>
      <c r="N21" s="197">
        <v>173.926</v>
      </c>
      <c r="O21" s="196">
        <v>162.72</v>
      </c>
      <c r="P21" s="196">
        <f t="shared" si="22"/>
        <v>336.64599999999996</v>
      </c>
      <c r="Q21" s="195">
        <f t="shared" si="23"/>
        <v>0.07243216910344996</v>
      </c>
    </row>
    <row r="22" spans="1:17" s="187" customFormat="1" ht="18" customHeight="1">
      <c r="A22" s="201" t="s">
        <v>228</v>
      </c>
      <c r="B22" s="200">
        <v>99.637</v>
      </c>
      <c r="C22" s="196">
        <v>0.35</v>
      </c>
      <c r="D22" s="196">
        <f t="shared" si="16"/>
        <v>99.987</v>
      </c>
      <c r="E22" s="199">
        <f t="shared" si="17"/>
        <v>0.009010679854970473</v>
      </c>
      <c r="F22" s="197">
        <v>154.73000000000002</v>
      </c>
      <c r="G22" s="196">
        <v>0.11</v>
      </c>
      <c r="H22" s="196">
        <f t="shared" si="18"/>
        <v>154.84000000000003</v>
      </c>
      <c r="I22" s="198">
        <f t="shared" si="19"/>
        <v>-0.35425600619994846</v>
      </c>
      <c r="J22" s="197">
        <v>329.351</v>
      </c>
      <c r="K22" s="196">
        <v>0.35</v>
      </c>
      <c r="L22" s="196">
        <f t="shared" si="20"/>
        <v>329.701</v>
      </c>
      <c r="M22" s="198">
        <f t="shared" si="21"/>
        <v>0.009907174235775914</v>
      </c>
      <c r="N22" s="197">
        <v>365.638</v>
      </c>
      <c r="O22" s="196">
        <v>0.36</v>
      </c>
      <c r="P22" s="196">
        <f t="shared" si="22"/>
        <v>365.998</v>
      </c>
      <c r="Q22" s="195">
        <f t="shared" si="23"/>
        <v>-0.09917267307471622</v>
      </c>
    </row>
    <row r="23" spans="1:17" s="187" customFormat="1" ht="18" customHeight="1">
      <c r="A23" s="201" t="s">
        <v>236</v>
      </c>
      <c r="B23" s="200">
        <v>83.114</v>
      </c>
      <c r="C23" s="196">
        <v>9.787999999999998</v>
      </c>
      <c r="D23" s="196">
        <f t="shared" si="16"/>
        <v>92.902</v>
      </c>
      <c r="E23" s="199">
        <f t="shared" si="17"/>
        <v>0.008372190183588537</v>
      </c>
      <c r="F23" s="197">
        <v>39.842</v>
      </c>
      <c r="G23" s="196">
        <v>4.566</v>
      </c>
      <c r="H23" s="196">
        <f t="shared" si="18"/>
        <v>44.408</v>
      </c>
      <c r="I23" s="198">
        <f t="shared" si="19"/>
        <v>1.0920104485678257</v>
      </c>
      <c r="J23" s="197">
        <v>177.72099999999998</v>
      </c>
      <c r="K23" s="196">
        <v>19.904</v>
      </c>
      <c r="L23" s="196">
        <f t="shared" si="20"/>
        <v>197.62499999999997</v>
      </c>
      <c r="M23" s="198">
        <f t="shared" si="21"/>
        <v>0.005938426963658632</v>
      </c>
      <c r="N23" s="197">
        <v>114.45399999999998</v>
      </c>
      <c r="O23" s="196">
        <v>11.811</v>
      </c>
      <c r="P23" s="196">
        <f t="shared" si="22"/>
        <v>126.26499999999999</v>
      </c>
      <c r="Q23" s="195">
        <f t="shared" si="23"/>
        <v>0.5651605749811903</v>
      </c>
    </row>
    <row r="24" spans="1:17" s="187" customFormat="1" ht="18" customHeight="1">
      <c r="A24" s="201" t="s">
        <v>229</v>
      </c>
      <c r="B24" s="200">
        <v>89.869</v>
      </c>
      <c r="C24" s="196">
        <v>0</v>
      </c>
      <c r="D24" s="196">
        <f t="shared" si="16"/>
        <v>89.869</v>
      </c>
      <c r="E24" s="199">
        <f t="shared" si="17"/>
        <v>0.008098860730758415</v>
      </c>
      <c r="F24" s="197">
        <v>143.27499999999998</v>
      </c>
      <c r="G24" s="196">
        <v>0.1</v>
      </c>
      <c r="H24" s="196">
        <f t="shared" si="18"/>
        <v>143.37499999999997</v>
      </c>
      <c r="I24" s="198">
        <f t="shared" si="19"/>
        <v>-0.3731891891891891</v>
      </c>
      <c r="J24" s="197">
        <v>247.389</v>
      </c>
      <c r="K24" s="196"/>
      <c r="L24" s="196">
        <f t="shared" si="20"/>
        <v>247.389</v>
      </c>
      <c r="M24" s="198">
        <f t="shared" si="21"/>
        <v>0.00743378372226462</v>
      </c>
      <c r="N24" s="197">
        <v>449.14199999999994</v>
      </c>
      <c r="O24" s="196">
        <v>0.30000000000000004</v>
      </c>
      <c r="P24" s="196">
        <f t="shared" si="22"/>
        <v>449.44199999999995</v>
      </c>
      <c r="Q24" s="195">
        <f t="shared" si="23"/>
        <v>-0.4495641261831337</v>
      </c>
    </row>
    <row r="25" spans="1:17" s="187" customFormat="1" ht="18" customHeight="1">
      <c r="A25" s="201" t="s">
        <v>243</v>
      </c>
      <c r="B25" s="200">
        <v>54.834</v>
      </c>
      <c r="C25" s="196">
        <v>23.848000000000003</v>
      </c>
      <c r="D25" s="196">
        <f t="shared" si="16"/>
        <v>78.682</v>
      </c>
      <c r="E25" s="199">
        <f t="shared" si="17"/>
        <v>0.007090704915126836</v>
      </c>
      <c r="F25" s="197">
        <v>60.253</v>
      </c>
      <c r="G25" s="196">
        <v>43.175999999999995</v>
      </c>
      <c r="H25" s="196">
        <f t="shared" si="18"/>
        <v>103.429</v>
      </c>
      <c r="I25" s="198">
        <f t="shared" si="19"/>
        <v>-0.23926558315366098</v>
      </c>
      <c r="J25" s="197">
        <v>149.226</v>
      </c>
      <c r="K25" s="196">
        <v>92.974</v>
      </c>
      <c r="L25" s="196">
        <f t="shared" si="20"/>
        <v>242.2</v>
      </c>
      <c r="M25" s="198">
        <f t="shared" si="21"/>
        <v>0.007277859636170124</v>
      </c>
      <c r="N25" s="197">
        <v>138.04000000000002</v>
      </c>
      <c r="O25" s="196">
        <v>97.904</v>
      </c>
      <c r="P25" s="196">
        <f t="shared" si="22"/>
        <v>235.94400000000002</v>
      </c>
      <c r="Q25" s="195">
        <f t="shared" si="23"/>
        <v>0.026514766215712138</v>
      </c>
    </row>
    <row r="26" spans="1:17" s="187" customFormat="1" ht="18" customHeight="1">
      <c r="A26" s="201" t="s">
        <v>234</v>
      </c>
      <c r="B26" s="200">
        <v>70.024</v>
      </c>
      <c r="C26" s="196">
        <v>0</v>
      </c>
      <c r="D26" s="196">
        <f t="shared" si="16"/>
        <v>70.024</v>
      </c>
      <c r="E26" s="199">
        <f t="shared" si="17"/>
        <v>0.006310458821291293</v>
      </c>
      <c r="F26" s="197">
        <v>65.61</v>
      </c>
      <c r="G26" s="196">
        <v>4.6</v>
      </c>
      <c r="H26" s="196">
        <f t="shared" si="18"/>
        <v>70.21</v>
      </c>
      <c r="I26" s="198">
        <f t="shared" si="19"/>
        <v>-0.002649195271328786</v>
      </c>
      <c r="J26" s="197">
        <v>209.59</v>
      </c>
      <c r="K26" s="196"/>
      <c r="L26" s="196">
        <f t="shared" si="20"/>
        <v>209.59</v>
      </c>
      <c r="M26" s="198">
        <f t="shared" si="21"/>
        <v>0.006297962845354651</v>
      </c>
      <c r="N26" s="197">
        <v>210.10000000000002</v>
      </c>
      <c r="O26" s="196">
        <v>5.734</v>
      </c>
      <c r="P26" s="196">
        <f t="shared" si="22"/>
        <v>215.83400000000003</v>
      </c>
      <c r="Q26" s="195">
        <f t="shared" si="23"/>
        <v>-0.028929640371767373</v>
      </c>
    </row>
    <row r="27" spans="1:17" s="187" customFormat="1" ht="18" customHeight="1">
      <c r="A27" s="201" t="s">
        <v>257</v>
      </c>
      <c r="B27" s="200">
        <v>61.608</v>
      </c>
      <c r="C27" s="196">
        <v>0</v>
      </c>
      <c r="D27" s="196">
        <f t="shared" si="8"/>
        <v>61.608</v>
      </c>
      <c r="E27" s="199">
        <f t="shared" si="9"/>
        <v>0.005552021407833228</v>
      </c>
      <c r="F27" s="197">
        <v>0.416</v>
      </c>
      <c r="G27" s="196">
        <v>0.30000000000000004</v>
      </c>
      <c r="H27" s="196">
        <f t="shared" si="10"/>
        <v>0.716</v>
      </c>
      <c r="I27" s="198">
        <f t="shared" si="11"/>
        <v>85.04469273743017</v>
      </c>
      <c r="J27" s="197">
        <v>64.929</v>
      </c>
      <c r="K27" s="196">
        <v>0.5</v>
      </c>
      <c r="L27" s="196">
        <f t="shared" si="12"/>
        <v>65.429</v>
      </c>
      <c r="M27" s="198">
        <f t="shared" si="13"/>
        <v>0.0019660738155861893</v>
      </c>
      <c r="N27" s="197">
        <v>1.6089999999999998</v>
      </c>
      <c r="O27" s="196">
        <v>4.699999999999999</v>
      </c>
      <c r="P27" s="196">
        <f t="shared" si="14"/>
        <v>6.308999999999999</v>
      </c>
      <c r="Q27" s="195">
        <f t="shared" si="15"/>
        <v>9.370740212394994</v>
      </c>
    </row>
    <row r="28" spans="1:17" s="187" customFormat="1" ht="18" customHeight="1">
      <c r="A28" s="201" t="s">
        <v>242</v>
      </c>
      <c r="B28" s="200">
        <v>57.06099999999999</v>
      </c>
      <c r="C28" s="196">
        <v>0</v>
      </c>
      <c r="D28" s="196">
        <f t="shared" si="8"/>
        <v>57.06099999999999</v>
      </c>
      <c r="E28" s="199">
        <f t="shared" si="9"/>
        <v>0.005142252524872936</v>
      </c>
      <c r="F28" s="197">
        <v>6.916</v>
      </c>
      <c r="G28" s="196"/>
      <c r="H28" s="196">
        <f t="shared" si="10"/>
        <v>6.916</v>
      </c>
      <c r="I28" s="198">
        <f t="shared" si="11"/>
        <v>7.25057836899942</v>
      </c>
      <c r="J28" s="197">
        <v>179.839</v>
      </c>
      <c r="K28" s="196">
        <v>0.07</v>
      </c>
      <c r="L28" s="196">
        <f t="shared" si="12"/>
        <v>179.909</v>
      </c>
      <c r="M28" s="198">
        <f t="shared" si="13"/>
        <v>0.00540607947681144</v>
      </c>
      <c r="N28" s="197">
        <v>40.63400000000001</v>
      </c>
      <c r="O28" s="196">
        <v>0.1</v>
      </c>
      <c r="P28" s="196">
        <f t="shared" si="14"/>
        <v>40.73400000000001</v>
      </c>
      <c r="Q28" s="195">
        <f t="shared" si="15"/>
        <v>3.416678941424853</v>
      </c>
    </row>
    <row r="29" spans="1:17" s="187" customFormat="1" ht="18" customHeight="1">
      <c r="A29" s="201" t="s">
        <v>230</v>
      </c>
      <c r="B29" s="200">
        <v>44.538</v>
      </c>
      <c r="C29" s="196">
        <v>10.802999999999999</v>
      </c>
      <c r="D29" s="196">
        <f t="shared" si="8"/>
        <v>55.340999999999994</v>
      </c>
      <c r="E29" s="199">
        <f t="shared" si="9"/>
        <v>0.004987248680867723</v>
      </c>
      <c r="F29" s="197">
        <v>116.414</v>
      </c>
      <c r="G29" s="196">
        <v>23.307</v>
      </c>
      <c r="H29" s="196">
        <f t="shared" si="10"/>
        <v>139.721</v>
      </c>
      <c r="I29" s="198">
        <f t="shared" si="11"/>
        <v>-0.6039178076309217</v>
      </c>
      <c r="J29" s="197">
        <v>128.87800000000001</v>
      </c>
      <c r="K29" s="196">
        <v>43.967000000000006</v>
      </c>
      <c r="L29" s="196">
        <f t="shared" si="12"/>
        <v>172.84500000000003</v>
      </c>
      <c r="M29" s="198">
        <f t="shared" si="13"/>
        <v>0.005193813578917528</v>
      </c>
      <c r="N29" s="197">
        <v>332.334</v>
      </c>
      <c r="O29" s="196">
        <v>70.23100000000001</v>
      </c>
      <c r="P29" s="196">
        <f t="shared" si="14"/>
        <v>402.565</v>
      </c>
      <c r="Q29" s="195">
        <f t="shared" si="15"/>
        <v>-0.5706407660874641</v>
      </c>
    </row>
    <row r="30" spans="1:17" s="187" customFormat="1" ht="18" customHeight="1">
      <c r="A30" s="201" t="s">
        <v>252</v>
      </c>
      <c r="B30" s="200">
        <v>50.86899999999999</v>
      </c>
      <c r="C30" s="196">
        <v>4.1579999999999995</v>
      </c>
      <c r="D30" s="196">
        <f t="shared" si="8"/>
        <v>55.026999999999994</v>
      </c>
      <c r="E30" s="199">
        <f t="shared" si="9"/>
        <v>0.004958951467485376</v>
      </c>
      <c r="F30" s="197">
        <v>101.016</v>
      </c>
      <c r="G30" s="196">
        <v>2.5100000000000002</v>
      </c>
      <c r="H30" s="196">
        <f t="shared" si="10"/>
        <v>103.52600000000001</v>
      </c>
      <c r="I30" s="198">
        <f t="shared" si="11"/>
        <v>-0.4684716882715454</v>
      </c>
      <c r="J30" s="197">
        <v>220.257</v>
      </c>
      <c r="K30" s="196">
        <v>6.034</v>
      </c>
      <c r="L30" s="196">
        <f t="shared" si="12"/>
        <v>226.291</v>
      </c>
      <c r="M30" s="198">
        <f t="shared" si="13"/>
        <v>0.006799810631414424</v>
      </c>
      <c r="N30" s="197">
        <v>289.604</v>
      </c>
      <c r="O30" s="196">
        <v>16.397</v>
      </c>
      <c r="P30" s="196">
        <f t="shared" si="14"/>
        <v>306.001</v>
      </c>
      <c r="Q30" s="195">
        <f t="shared" si="15"/>
        <v>-0.2604893448060627</v>
      </c>
    </row>
    <row r="31" spans="1:17" s="187" customFormat="1" ht="18" customHeight="1">
      <c r="A31" s="201" t="s">
        <v>251</v>
      </c>
      <c r="B31" s="200">
        <v>53.304</v>
      </c>
      <c r="C31" s="196">
        <v>0.09</v>
      </c>
      <c r="D31" s="196">
        <f t="shared" si="8"/>
        <v>53.394000000000005</v>
      </c>
      <c r="E31" s="199">
        <f t="shared" si="9"/>
        <v>0.004811787934194381</v>
      </c>
      <c r="F31" s="197">
        <v>35.869</v>
      </c>
      <c r="G31" s="196"/>
      <c r="H31" s="196">
        <f t="shared" si="10"/>
        <v>35.869</v>
      </c>
      <c r="I31" s="198">
        <f t="shared" si="11"/>
        <v>0.48858345646658696</v>
      </c>
      <c r="J31" s="197">
        <v>144.688</v>
      </c>
      <c r="K31" s="196">
        <v>0.22</v>
      </c>
      <c r="L31" s="196">
        <f t="shared" si="12"/>
        <v>144.908</v>
      </c>
      <c r="M31" s="198">
        <f t="shared" si="13"/>
        <v>0.004354335607589349</v>
      </c>
      <c r="N31" s="197">
        <v>103.862</v>
      </c>
      <c r="O31" s="196"/>
      <c r="P31" s="196">
        <f t="shared" si="14"/>
        <v>103.862</v>
      </c>
      <c r="Q31" s="195">
        <f t="shared" si="15"/>
        <v>0.39519747357069956</v>
      </c>
    </row>
    <row r="32" spans="1:17" s="187" customFormat="1" ht="18" customHeight="1">
      <c r="A32" s="201" t="s">
        <v>224</v>
      </c>
      <c r="B32" s="200">
        <v>45.42</v>
      </c>
      <c r="C32" s="196">
        <v>0</v>
      </c>
      <c r="D32" s="196">
        <f t="shared" si="8"/>
        <v>45.42</v>
      </c>
      <c r="E32" s="199">
        <f t="shared" si="9"/>
        <v>0.004093182903905097</v>
      </c>
      <c r="F32" s="197">
        <v>28.973</v>
      </c>
      <c r="G32" s="196">
        <v>0.6</v>
      </c>
      <c r="H32" s="196">
        <f t="shared" si="10"/>
        <v>29.573</v>
      </c>
      <c r="I32" s="198">
        <f t="shared" si="11"/>
        <v>0.5358604132147566</v>
      </c>
      <c r="J32" s="197">
        <v>127.57499999999997</v>
      </c>
      <c r="K32" s="196"/>
      <c r="L32" s="196">
        <f t="shared" si="12"/>
        <v>127.57499999999997</v>
      </c>
      <c r="M32" s="198">
        <f t="shared" si="13"/>
        <v>0.003833496874832384</v>
      </c>
      <c r="N32" s="197">
        <v>72.677</v>
      </c>
      <c r="O32" s="196">
        <v>0.6</v>
      </c>
      <c r="P32" s="196">
        <f t="shared" si="14"/>
        <v>73.277</v>
      </c>
      <c r="Q32" s="195">
        <f t="shared" si="15"/>
        <v>0.7409964927603474</v>
      </c>
    </row>
    <row r="33" spans="1:17" s="187" customFormat="1" ht="18" customHeight="1">
      <c r="A33" s="201" t="s">
        <v>239</v>
      </c>
      <c r="B33" s="200">
        <v>41.406000000000006</v>
      </c>
      <c r="C33" s="196">
        <v>0.182</v>
      </c>
      <c r="D33" s="196">
        <f t="shared" si="8"/>
        <v>41.58800000000001</v>
      </c>
      <c r="E33" s="199">
        <f t="shared" si="9"/>
        <v>0.003747848758423717</v>
      </c>
      <c r="F33" s="197">
        <v>26.361</v>
      </c>
      <c r="G33" s="196">
        <v>3.4819999999999998</v>
      </c>
      <c r="H33" s="196">
        <f t="shared" si="10"/>
        <v>29.843</v>
      </c>
      <c r="I33" s="198">
        <f t="shared" si="11"/>
        <v>0.393559628723654</v>
      </c>
      <c r="J33" s="197">
        <v>101.142</v>
      </c>
      <c r="K33" s="196">
        <v>5.436999999999999</v>
      </c>
      <c r="L33" s="196">
        <f t="shared" si="12"/>
        <v>106.579</v>
      </c>
      <c r="M33" s="198">
        <f t="shared" si="13"/>
        <v>0.003202588778544078</v>
      </c>
      <c r="N33" s="197">
        <v>111.781</v>
      </c>
      <c r="O33" s="196">
        <v>31.053000000000004</v>
      </c>
      <c r="P33" s="196">
        <f t="shared" si="14"/>
        <v>142.834</v>
      </c>
      <c r="Q33" s="195">
        <f t="shared" si="15"/>
        <v>-0.2538261198314128</v>
      </c>
    </row>
    <row r="34" spans="1:17" s="187" customFormat="1" ht="18" customHeight="1">
      <c r="A34" s="201" t="s">
        <v>262</v>
      </c>
      <c r="B34" s="200">
        <v>0.745</v>
      </c>
      <c r="C34" s="196">
        <v>39.222</v>
      </c>
      <c r="D34" s="196">
        <f t="shared" si="8"/>
        <v>39.967</v>
      </c>
      <c r="E34" s="199">
        <f t="shared" si="9"/>
        <v>0.0036017666473001984</v>
      </c>
      <c r="F34" s="197">
        <v>0.083</v>
      </c>
      <c r="G34" s="196">
        <v>38.036</v>
      </c>
      <c r="H34" s="196">
        <f t="shared" si="10"/>
        <v>38.119</v>
      </c>
      <c r="I34" s="198">
        <f t="shared" si="11"/>
        <v>0.04847976074923266</v>
      </c>
      <c r="J34" s="197">
        <v>1.9720000000000002</v>
      </c>
      <c r="K34" s="196">
        <v>90.619</v>
      </c>
      <c r="L34" s="196">
        <f t="shared" si="12"/>
        <v>92.591</v>
      </c>
      <c r="M34" s="198">
        <f t="shared" si="13"/>
        <v>0.0027822638380372747</v>
      </c>
      <c r="N34" s="197">
        <v>0.135</v>
      </c>
      <c r="O34" s="196">
        <v>84.13700000000001</v>
      </c>
      <c r="P34" s="196">
        <f t="shared" si="14"/>
        <v>84.27200000000002</v>
      </c>
      <c r="Q34" s="195">
        <f t="shared" si="15"/>
        <v>0.09871606227453933</v>
      </c>
    </row>
    <row r="35" spans="1:17" s="187" customFormat="1" ht="18" customHeight="1">
      <c r="A35" s="201" t="s">
        <v>235</v>
      </c>
      <c r="B35" s="200">
        <v>33.423</v>
      </c>
      <c r="C35" s="196">
        <v>5.51</v>
      </c>
      <c r="D35" s="196">
        <f t="shared" si="8"/>
        <v>38.933</v>
      </c>
      <c r="E35" s="199">
        <f t="shared" si="9"/>
        <v>0.003508584103869158</v>
      </c>
      <c r="F35" s="197">
        <v>45.112</v>
      </c>
      <c r="G35" s="196">
        <v>11.232</v>
      </c>
      <c r="H35" s="196">
        <f t="shared" si="10"/>
        <v>56.344</v>
      </c>
      <c r="I35" s="198">
        <f t="shared" si="11"/>
        <v>-0.30901249467556435</v>
      </c>
      <c r="J35" s="197">
        <v>96.375</v>
      </c>
      <c r="K35" s="196">
        <v>17.383</v>
      </c>
      <c r="L35" s="196">
        <f t="shared" si="12"/>
        <v>113.758</v>
      </c>
      <c r="M35" s="198">
        <f t="shared" si="13"/>
        <v>0.0034183103075616887</v>
      </c>
      <c r="N35" s="197">
        <v>124.18900000000001</v>
      </c>
      <c r="O35" s="196">
        <v>18.426000000000002</v>
      </c>
      <c r="P35" s="196">
        <f t="shared" si="14"/>
        <v>142.615</v>
      </c>
      <c r="Q35" s="195">
        <f t="shared" si="15"/>
        <v>-0.20234196963853746</v>
      </c>
    </row>
    <row r="36" spans="1:17" s="187" customFormat="1" ht="18" customHeight="1">
      <c r="A36" s="201" t="s">
        <v>238</v>
      </c>
      <c r="B36" s="200">
        <v>33.937</v>
      </c>
      <c r="C36" s="196">
        <v>0</v>
      </c>
      <c r="D36" s="196">
        <f aca="true" t="shared" si="24" ref="D36:D44">C36+B36</f>
        <v>33.937</v>
      </c>
      <c r="E36" s="199">
        <f aca="true" t="shared" si="25" ref="E36:E44">D36/$D$8</f>
        <v>0.0030583520081423885</v>
      </c>
      <c r="F36" s="197">
        <v>30.198999999999998</v>
      </c>
      <c r="G36" s="196">
        <v>0.45</v>
      </c>
      <c r="H36" s="196">
        <f aca="true" t="shared" si="26" ref="H36:H44">G36+F36</f>
        <v>30.648999999999997</v>
      </c>
      <c r="I36" s="198">
        <f aca="true" t="shared" si="27" ref="I36:I44">(D36/H36-1)</f>
        <v>0.10727919344839965</v>
      </c>
      <c r="J36" s="197">
        <v>89.32700000000001</v>
      </c>
      <c r="K36" s="196">
        <v>7.197</v>
      </c>
      <c r="L36" s="196">
        <f aca="true" t="shared" si="28" ref="L36:L44">K36+J36</f>
        <v>96.52400000000002</v>
      </c>
      <c r="M36" s="198">
        <f aca="true" t="shared" si="29" ref="M36:M44">(L36/$L$8)</f>
        <v>0.002900446422467734</v>
      </c>
      <c r="N36" s="197">
        <v>85.015</v>
      </c>
      <c r="O36" s="196">
        <v>11.106</v>
      </c>
      <c r="P36" s="196">
        <f aca="true" t="shared" si="30" ref="P36:P44">O36+N36</f>
        <v>96.121</v>
      </c>
      <c r="Q36" s="195">
        <f aca="true" t="shared" si="31" ref="Q36:Q44">(L36/P36-1)</f>
        <v>0.0041926322031609065</v>
      </c>
    </row>
    <row r="37" spans="1:17" s="187" customFormat="1" ht="18" customHeight="1">
      <c r="A37" s="201" t="s">
        <v>256</v>
      </c>
      <c r="B37" s="200">
        <v>32.132</v>
      </c>
      <c r="C37" s="196">
        <v>0</v>
      </c>
      <c r="D37" s="196">
        <f t="shared" si="24"/>
        <v>32.132</v>
      </c>
      <c r="E37" s="199">
        <f t="shared" si="25"/>
        <v>0.002895688090450871</v>
      </c>
      <c r="F37" s="197">
        <v>46.978</v>
      </c>
      <c r="G37" s="196">
        <v>5.223</v>
      </c>
      <c r="H37" s="196">
        <f t="shared" si="26"/>
        <v>52.201</v>
      </c>
      <c r="I37" s="198">
        <f t="shared" si="27"/>
        <v>-0.3844562364705657</v>
      </c>
      <c r="J37" s="197">
        <v>104.923</v>
      </c>
      <c r="K37" s="196"/>
      <c r="L37" s="196">
        <f t="shared" si="28"/>
        <v>104.923</v>
      </c>
      <c r="M37" s="198">
        <f t="shared" si="29"/>
        <v>0.0031528276903628324</v>
      </c>
      <c r="N37" s="197">
        <v>134.305</v>
      </c>
      <c r="O37" s="196">
        <v>8.222999999999999</v>
      </c>
      <c r="P37" s="196">
        <f t="shared" si="30"/>
        <v>142.52800000000002</v>
      </c>
      <c r="Q37" s="195">
        <f t="shared" si="31"/>
        <v>-0.2638428940278402</v>
      </c>
    </row>
    <row r="38" spans="1:17" s="187" customFormat="1" ht="18" customHeight="1">
      <c r="A38" s="201" t="s">
        <v>249</v>
      </c>
      <c r="B38" s="200">
        <v>18.292</v>
      </c>
      <c r="C38" s="196">
        <v>11.326999999999998</v>
      </c>
      <c r="D38" s="196">
        <f t="shared" si="24"/>
        <v>29.619</v>
      </c>
      <c r="E38" s="199">
        <f t="shared" si="25"/>
        <v>0.002669220264878139</v>
      </c>
      <c r="F38" s="197">
        <v>23.629000000000005</v>
      </c>
      <c r="G38" s="196">
        <v>4.0440000000000005</v>
      </c>
      <c r="H38" s="196">
        <f t="shared" si="26"/>
        <v>27.673000000000005</v>
      </c>
      <c r="I38" s="198">
        <f t="shared" si="27"/>
        <v>0.07032125176164472</v>
      </c>
      <c r="J38" s="197">
        <v>54.846000000000004</v>
      </c>
      <c r="K38" s="196">
        <v>42.13</v>
      </c>
      <c r="L38" s="196">
        <f t="shared" si="28"/>
        <v>96.976</v>
      </c>
      <c r="M38" s="198">
        <f t="shared" si="29"/>
        <v>0.00291402855523218</v>
      </c>
      <c r="N38" s="197">
        <v>66.14600000000002</v>
      </c>
      <c r="O38" s="196">
        <v>5.702</v>
      </c>
      <c r="P38" s="196">
        <f t="shared" si="30"/>
        <v>71.84800000000001</v>
      </c>
      <c r="Q38" s="195">
        <f t="shared" si="31"/>
        <v>0.34973833648814145</v>
      </c>
    </row>
    <row r="39" spans="1:17" s="187" customFormat="1" ht="18" customHeight="1">
      <c r="A39" s="201" t="s">
        <v>263</v>
      </c>
      <c r="B39" s="200">
        <v>27.052</v>
      </c>
      <c r="C39" s="196">
        <v>0</v>
      </c>
      <c r="D39" s="196">
        <f t="shared" si="24"/>
        <v>27.052</v>
      </c>
      <c r="E39" s="199">
        <f t="shared" si="25"/>
        <v>0.0024378860395517545</v>
      </c>
      <c r="F39" s="197">
        <v>33.67</v>
      </c>
      <c r="G39" s="196">
        <v>0.125</v>
      </c>
      <c r="H39" s="196">
        <f t="shared" si="26"/>
        <v>33.795</v>
      </c>
      <c r="I39" s="198">
        <f t="shared" si="27"/>
        <v>-0.19952655718301526</v>
      </c>
      <c r="J39" s="197">
        <v>70.622</v>
      </c>
      <c r="K39" s="196">
        <v>0.311</v>
      </c>
      <c r="L39" s="196">
        <f t="shared" si="28"/>
        <v>70.933</v>
      </c>
      <c r="M39" s="198">
        <f t="shared" si="29"/>
        <v>0.002131463326062987</v>
      </c>
      <c r="N39" s="197">
        <v>77.647</v>
      </c>
      <c r="O39" s="196">
        <v>24.28</v>
      </c>
      <c r="P39" s="196">
        <f t="shared" si="30"/>
        <v>101.927</v>
      </c>
      <c r="Q39" s="195">
        <f t="shared" si="31"/>
        <v>-0.3040803712460879</v>
      </c>
    </row>
    <row r="40" spans="1:17" s="187" customFormat="1" ht="18" customHeight="1">
      <c r="A40" s="201" t="s">
        <v>240</v>
      </c>
      <c r="B40" s="200">
        <v>25.336</v>
      </c>
      <c r="C40" s="196">
        <v>0.225</v>
      </c>
      <c r="D40" s="196">
        <f t="shared" si="24"/>
        <v>25.561</v>
      </c>
      <c r="E40" s="199">
        <f t="shared" si="25"/>
        <v>0.0023035193352425845</v>
      </c>
      <c r="F40" s="197">
        <v>33.879000000000005</v>
      </c>
      <c r="G40" s="196"/>
      <c r="H40" s="196">
        <f t="shared" si="26"/>
        <v>33.879000000000005</v>
      </c>
      <c r="I40" s="198">
        <f t="shared" si="27"/>
        <v>-0.2455208241093304</v>
      </c>
      <c r="J40" s="197">
        <v>59.108999999999995</v>
      </c>
      <c r="K40" s="196">
        <v>0.345</v>
      </c>
      <c r="L40" s="196">
        <f t="shared" si="28"/>
        <v>59.45399999999999</v>
      </c>
      <c r="M40" s="198">
        <f t="shared" si="29"/>
        <v>0.001786531241985378</v>
      </c>
      <c r="N40" s="197">
        <v>82.516</v>
      </c>
      <c r="O40" s="196">
        <v>0.069</v>
      </c>
      <c r="P40" s="196">
        <f t="shared" si="30"/>
        <v>82.58500000000001</v>
      </c>
      <c r="Q40" s="195">
        <f t="shared" si="31"/>
        <v>-0.28008718290246426</v>
      </c>
    </row>
    <row r="41" spans="1:17" s="187" customFormat="1" ht="18" customHeight="1">
      <c r="A41" s="201" t="s">
        <v>254</v>
      </c>
      <c r="B41" s="200">
        <v>0</v>
      </c>
      <c r="C41" s="196">
        <v>22.055</v>
      </c>
      <c r="D41" s="196">
        <f t="shared" si="24"/>
        <v>22.055</v>
      </c>
      <c r="E41" s="199">
        <f t="shared" si="25"/>
        <v>0.0019875638253110286</v>
      </c>
      <c r="F41" s="197"/>
      <c r="G41" s="196">
        <v>35.363</v>
      </c>
      <c r="H41" s="196">
        <f t="shared" si="26"/>
        <v>35.363</v>
      </c>
      <c r="I41" s="198">
        <f t="shared" si="27"/>
        <v>-0.3763255379916862</v>
      </c>
      <c r="J41" s="197"/>
      <c r="K41" s="196">
        <v>283.847</v>
      </c>
      <c r="L41" s="196">
        <f t="shared" si="28"/>
        <v>283.847</v>
      </c>
      <c r="M41" s="198">
        <f t="shared" si="29"/>
        <v>0.008529308935375644</v>
      </c>
      <c r="N41" s="197"/>
      <c r="O41" s="196">
        <v>107.464</v>
      </c>
      <c r="P41" s="196">
        <f t="shared" si="30"/>
        <v>107.464</v>
      </c>
      <c r="Q41" s="195">
        <f t="shared" si="31"/>
        <v>1.6413217449564503</v>
      </c>
    </row>
    <row r="42" spans="1:17" s="187" customFormat="1" ht="18" customHeight="1">
      <c r="A42" s="201" t="s">
        <v>260</v>
      </c>
      <c r="B42" s="200">
        <v>21.811999999999998</v>
      </c>
      <c r="C42" s="196">
        <v>0.065</v>
      </c>
      <c r="D42" s="196">
        <f t="shared" si="24"/>
        <v>21.877</v>
      </c>
      <c r="E42" s="199">
        <f t="shared" si="25"/>
        <v>0.0019715227298267683</v>
      </c>
      <c r="F42" s="197">
        <v>11.672</v>
      </c>
      <c r="G42" s="196"/>
      <c r="H42" s="196">
        <f t="shared" si="26"/>
        <v>11.672</v>
      </c>
      <c r="I42" s="198">
        <f t="shared" si="27"/>
        <v>0.8743145990404384</v>
      </c>
      <c r="J42" s="197">
        <v>38.34</v>
      </c>
      <c r="K42" s="196">
        <v>0.065</v>
      </c>
      <c r="L42" s="196">
        <f t="shared" si="28"/>
        <v>38.405</v>
      </c>
      <c r="M42" s="198">
        <f t="shared" si="29"/>
        <v>0.001154030550483541</v>
      </c>
      <c r="N42" s="197">
        <v>23.607</v>
      </c>
      <c r="O42" s="196"/>
      <c r="P42" s="196">
        <f t="shared" si="30"/>
        <v>23.607</v>
      </c>
      <c r="Q42" s="195">
        <f t="shared" si="31"/>
        <v>0.6268479688228068</v>
      </c>
    </row>
    <row r="43" spans="1:17" s="187" customFormat="1" ht="18" customHeight="1">
      <c r="A43" s="201" t="s">
        <v>232</v>
      </c>
      <c r="B43" s="200">
        <v>20.471</v>
      </c>
      <c r="C43" s="196">
        <v>0</v>
      </c>
      <c r="D43" s="196">
        <f t="shared" si="24"/>
        <v>20.471</v>
      </c>
      <c r="E43" s="199">
        <f t="shared" si="25"/>
        <v>0.0018448160992039025</v>
      </c>
      <c r="F43" s="197">
        <v>5.115</v>
      </c>
      <c r="G43" s="196"/>
      <c r="H43" s="196">
        <f t="shared" si="26"/>
        <v>5.115</v>
      </c>
      <c r="I43" s="198">
        <f t="shared" si="27"/>
        <v>3.0021505376344084</v>
      </c>
      <c r="J43" s="197">
        <v>41.70099999999999</v>
      </c>
      <c r="K43" s="196"/>
      <c r="L43" s="196">
        <f t="shared" si="28"/>
        <v>41.70099999999999</v>
      </c>
      <c r="M43" s="198">
        <f t="shared" si="29"/>
        <v>0.001253071943385344</v>
      </c>
      <c r="N43" s="197">
        <v>18.078</v>
      </c>
      <c r="O43" s="196"/>
      <c r="P43" s="196">
        <f t="shared" si="30"/>
        <v>18.078</v>
      </c>
      <c r="Q43" s="195">
        <f t="shared" si="31"/>
        <v>1.3067264077884717</v>
      </c>
    </row>
    <row r="44" spans="1:17" s="187" customFormat="1" ht="18" customHeight="1">
      <c r="A44" s="201" t="s">
        <v>248</v>
      </c>
      <c r="B44" s="200">
        <v>18.799</v>
      </c>
      <c r="C44" s="196">
        <v>0.8749999999999999</v>
      </c>
      <c r="D44" s="196">
        <f t="shared" si="24"/>
        <v>19.674</v>
      </c>
      <c r="E44" s="199">
        <f t="shared" si="25"/>
        <v>0.0017729916435805567</v>
      </c>
      <c r="F44" s="197">
        <v>19.177</v>
      </c>
      <c r="G44" s="196">
        <v>1.165</v>
      </c>
      <c r="H44" s="196">
        <f t="shared" si="26"/>
        <v>20.342</v>
      </c>
      <c r="I44" s="198">
        <f t="shared" si="27"/>
        <v>-0.03283846229475962</v>
      </c>
      <c r="J44" s="197">
        <v>49.154</v>
      </c>
      <c r="K44" s="196">
        <v>2.33</v>
      </c>
      <c r="L44" s="196">
        <f t="shared" si="28"/>
        <v>51.484</v>
      </c>
      <c r="M44" s="198">
        <f t="shared" si="29"/>
        <v>0.0015470409806299862</v>
      </c>
      <c r="N44" s="197">
        <v>51.536</v>
      </c>
      <c r="O44" s="196">
        <v>1.985</v>
      </c>
      <c r="P44" s="196">
        <f t="shared" si="30"/>
        <v>53.521</v>
      </c>
      <c r="Q44" s="195">
        <f t="shared" si="31"/>
        <v>-0.038059826983800726</v>
      </c>
    </row>
    <row r="45" spans="1:17" s="187" customFormat="1" ht="18" customHeight="1">
      <c r="A45" s="201" t="s">
        <v>253</v>
      </c>
      <c r="B45" s="200">
        <v>14.624000000000002</v>
      </c>
      <c r="C45" s="196">
        <v>4.3790000000000004</v>
      </c>
      <c r="D45" s="196">
        <f aca="true" t="shared" si="32" ref="D45:D52">C45+B45</f>
        <v>19.003000000000004</v>
      </c>
      <c r="E45" s="199">
        <f aca="true" t="shared" si="33" ref="E45:E52">D45/$D$8</f>
        <v>0.0017125221207157327</v>
      </c>
      <c r="F45" s="197">
        <v>6.384</v>
      </c>
      <c r="G45" s="196">
        <v>0.68</v>
      </c>
      <c r="H45" s="196">
        <f aca="true" t="shared" si="34" ref="H45:H52">G45+F45</f>
        <v>7.064</v>
      </c>
      <c r="I45" s="198">
        <f aca="true" t="shared" si="35" ref="I45:I52">(D45/H45-1)</f>
        <v>1.6901189127972827</v>
      </c>
      <c r="J45" s="197">
        <v>26.570000000000004</v>
      </c>
      <c r="K45" s="196">
        <v>5.1370000000000005</v>
      </c>
      <c r="L45" s="196">
        <f aca="true" t="shared" si="36" ref="L45:L52">K45+J45</f>
        <v>31.707000000000004</v>
      </c>
      <c r="M45" s="198">
        <f aca="true" t="shared" si="37" ref="M45:M52">(L45/$L$8)</f>
        <v>0.0009527625742528743</v>
      </c>
      <c r="N45" s="197">
        <v>18.055000000000003</v>
      </c>
      <c r="O45" s="196">
        <v>5.911</v>
      </c>
      <c r="P45" s="196">
        <f aca="true" t="shared" si="38" ref="P45:P52">O45+N45</f>
        <v>23.966</v>
      </c>
      <c r="Q45" s="195">
        <f aca="true" t="shared" si="39" ref="Q45:Q52">(L45/P45-1)</f>
        <v>0.32299924893599274</v>
      </c>
    </row>
    <row r="46" spans="1:17" s="187" customFormat="1" ht="18" customHeight="1">
      <c r="A46" s="466" t="s">
        <v>265</v>
      </c>
      <c r="B46" s="467">
        <v>0</v>
      </c>
      <c r="C46" s="468">
        <v>15.866</v>
      </c>
      <c r="D46" s="468">
        <f t="shared" si="32"/>
        <v>15.866</v>
      </c>
      <c r="E46" s="469">
        <f t="shared" si="33"/>
        <v>0.0014298203424341319</v>
      </c>
      <c r="F46" s="470"/>
      <c r="G46" s="468">
        <v>12.833</v>
      </c>
      <c r="H46" s="468">
        <f t="shared" si="34"/>
        <v>12.833</v>
      </c>
      <c r="I46" s="471">
        <f t="shared" si="35"/>
        <v>0.23634380113769193</v>
      </c>
      <c r="J46" s="470">
        <v>0.373</v>
      </c>
      <c r="K46" s="468">
        <v>47.298</v>
      </c>
      <c r="L46" s="468">
        <f t="shared" si="36"/>
        <v>47.671</v>
      </c>
      <c r="M46" s="471">
        <f t="shared" si="37"/>
        <v>0.0014324642721546903</v>
      </c>
      <c r="N46" s="470">
        <v>0.147</v>
      </c>
      <c r="O46" s="468">
        <v>43.74100000000001</v>
      </c>
      <c r="P46" s="468">
        <f t="shared" si="38"/>
        <v>43.888000000000005</v>
      </c>
      <c r="Q46" s="472">
        <f t="shared" si="39"/>
        <v>0.08619668246445489</v>
      </c>
    </row>
    <row r="47" spans="1:17" s="187" customFormat="1" ht="18" customHeight="1">
      <c r="A47" s="201" t="s">
        <v>247</v>
      </c>
      <c r="B47" s="200">
        <v>11.256</v>
      </c>
      <c r="C47" s="196">
        <v>3.022</v>
      </c>
      <c r="D47" s="196">
        <f t="shared" si="32"/>
        <v>14.278</v>
      </c>
      <c r="E47" s="199">
        <f t="shared" si="33"/>
        <v>0.0012867121422711796</v>
      </c>
      <c r="F47" s="197">
        <v>14.949000000000002</v>
      </c>
      <c r="G47" s="196"/>
      <c r="H47" s="196">
        <f t="shared" si="34"/>
        <v>14.949000000000002</v>
      </c>
      <c r="I47" s="198">
        <f t="shared" si="35"/>
        <v>-0.04488594554819725</v>
      </c>
      <c r="J47" s="197">
        <v>33.619</v>
      </c>
      <c r="K47" s="196">
        <v>3.652</v>
      </c>
      <c r="L47" s="196">
        <f t="shared" si="36"/>
        <v>37.271</v>
      </c>
      <c r="M47" s="198">
        <f t="shared" si="37"/>
        <v>0.0011199550227072531</v>
      </c>
      <c r="N47" s="197">
        <v>43.971</v>
      </c>
      <c r="O47" s="196">
        <v>0.3</v>
      </c>
      <c r="P47" s="196">
        <f t="shared" si="38"/>
        <v>44.270999999999994</v>
      </c>
      <c r="Q47" s="195">
        <f t="shared" si="39"/>
        <v>-0.15811705179462843</v>
      </c>
    </row>
    <row r="48" spans="1:17" s="187" customFormat="1" ht="18" customHeight="1">
      <c r="A48" s="201" t="s">
        <v>237</v>
      </c>
      <c r="B48" s="200">
        <v>12.186</v>
      </c>
      <c r="C48" s="196">
        <v>1.6200000000000003</v>
      </c>
      <c r="D48" s="196">
        <f t="shared" si="32"/>
        <v>13.806000000000001</v>
      </c>
      <c r="E48" s="199">
        <f t="shared" si="33"/>
        <v>0.0012441762036837028</v>
      </c>
      <c r="F48" s="197">
        <v>24.851000000000003</v>
      </c>
      <c r="G48" s="196">
        <v>0.624</v>
      </c>
      <c r="H48" s="196">
        <f t="shared" si="34"/>
        <v>25.475</v>
      </c>
      <c r="I48" s="198">
        <f t="shared" si="35"/>
        <v>-0.45805691854759567</v>
      </c>
      <c r="J48" s="197">
        <v>41.587</v>
      </c>
      <c r="K48" s="196">
        <v>6.441999999999999</v>
      </c>
      <c r="L48" s="196">
        <f t="shared" si="36"/>
        <v>48.029</v>
      </c>
      <c r="M48" s="198">
        <f t="shared" si="37"/>
        <v>0.0014432218020875927</v>
      </c>
      <c r="N48" s="197">
        <v>83.351</v>
      </c>
      <c r="O48" s="196">
        <v>2.105</v>
      </c>
      <c r="P48" s="196">
        <f t="shared" si="38"/>
        <v>85.456</v>
      </c>
      <c r="Q48" s="195">
        <f t="shared" si="39"/>
        <v>-0.43796807713911245</v>
      </c>
    </row>
    <row r="49" spans="1:17" s="187" customFormat="1" ht="18" customHeight="1">
      <c r="A49" s="201" t="s">
        <v>261</v>
      </c>
      <c r="B49" s="200">
        <v>3.336</v>
      </c>
      <c r="C49" s="196">
        <v>7.856000000000001</v>
      </c>
      <c r="D49" s="196">
        <f t="shared" si="32"/>
        <v>11.192</v>
      </c>
      <c r="E49" s="199">
        <f t="shared" si="33"/>
        <v>0.0010086064082013618</v>
      </c>
      <c r="F49" s="197">
        <v>4.694999999999999</v>
      </c>
      <c r="G49" s="196">
        <v>15.253</v>
      </c>
      <c r="H49" s="196">
        <f t="shared" si="34"/>
        <v>19.948</v>
      </c>
      <c r="I49" s="198">
        <f t="shared" si="35"/>
        <v>-0.43894124724283134</v>
      </c>
      <c r="J49" s="197">
        <v>15.879999999999997</v>
      </c>
      <c r="K49" s="196">
        <v>25.663000000000004</v>
      </c>
      <c r="L49" s="196">
        <f t="shared" si="36"/>
        <v>41.543</v>
      </c>
      <c r="M49" s="198">
        <f t="shared" si="37"/>
        <v>0.0012483242067110466</v>
      </c>
      <c r="N49" s="197">
        <v>14.593</v>
      </c>
      <c r="O49" s="196">
        <v>29.05</v>
      </c>
      <c r="P49" s="196">
        <f t="shared" si="38"/>
        <v>43.643</v>
      </c>
      <c r="Q49" s="195">
        <f t="shared" si="39"/>
        <v>-0.04811768210251366</v>
      </c>
    </row>
    <row r="50" spans="1:17" s="187" customFormat="1" ht="18" customHeight="1">
      <c r="A50" s="201" t="s">
        <v>250</v>
      </c>
      <c r="B50" s="200">
        <v>9.783000000000001</v>
      </c>
      <c r="C50" s="196">
        <v>0</v>
      </c>
      <c r="D50" s="196">
        <f t="shared" si="32"/>
        <v>9.783000000000001</v>
      </c>
      <c r="E50" s="199">
        <f t="shared" si="33"/>
        <v>0.0008816294220366264</v>
      </c>
      <c r="F50" s="197">
        <v>16.168999999999997</v>
      </c>
      <c r="G50" s="196">
        <v>0.9</v>
      </c>
      <c r="H50" s="196">
        <f t="shared" si="34"/>
        <v>17.068999999999996</v>
      </c>
      <c r="I50" s="198">
        <f t="shared" si="35"/>
        <v>-0.4268557033218112</v>
      </c>
      <c r="J50" s="197">
        <v>33.025</v>
      </c>
      <c r="K50" s="196"/>
      <c r="L50" s="196">
        <f t="shared" si="36"/>
        <v>33.025</v>
      </c>
      <c r="M50" s="198">
        <f t="shared" si="37"/>
        <v>0.0009923671118270783</v>
      </c>
      <c r="N50" s="197">
        <v>39.839</v>
      </c>
      <c r="O50" s="196">
        <v>2.572</v>
      </c>
      <c r="P50" s="196">
        <f t="shared" si="38"/>
        <v>42.411</v>
      </c>
      <c r="Q50" s="195">
        <f t="shared" si="39"/>
        <v>-0.22131050906604421</v>
      </c>
    </row>
    <row r="51" spans="1:17" s="187" customFormat="1" ht="18" customHeight="1">
      <c r="A51" s="466" t="s">
        <v>231</v>
      </c>
      <c r="B51" s="467">
        <v>9.161999999999999</v>
      </c>
      <c r="C51" s="468">
        <v>0</v>
      </c>
      <c r="D51" s="468">
        <f t="shared" si="32"/>
        <v>9.161999999999999</v>
      </c>
      <c r="E51" s="469">
        <f t="shared" si="33"/>
        <v>0.0008256658248696278</v>
      </c>
      <c r="F51" s="470">
        <v>9.571</v>
      </c>
      <c r="G51" s="468"/>
      <c r="H51" s="468">
        <f t="shared" si="34"/>
        <v>9.571</v>
      </c>
      <c r="I51" s="471">
        <f t="shared" si="35"/>
        <v>-0.04273325671298722</v>
      </c>
      <c r="J51" s="470">
        <v>21.548000000000002</v>
      </c>
      <c r="K51" s="468"/>
      <c r="L51" s="468">
        <f t="shared" si="36"/>
        <v>21.548000000000002</v>
      </c>
      <c r="M51" s="471">
        <f t="shared" si="37"/>
        <v>0.0006474951256820556</v>
      </c>
      <c r="N51" s="470">
        <v>27.542999999999996</v>
      </c>
      <c r="O51" s="468"/>
      <c r="P51" s="468">
        <f t="shared" si="38"/>
        <v>27.542999999999996</v>
      </c>
      <c r="Q51" s="472">
        <f t="shared" si="39"/>
        <v>-0.21765965944160026</v>
      </c>
    </row>
    <row r="52" spans="1:17" s="187" customFormat="1" ht="18" customHeight="1" thickBot="1">
      <c r="A52" s="194" t="s">
        <v>266</v>
      </c>
      <c r="B52" s="193">
        <v>1214.6779999999999</v>
      </c>
      <c r="C52" s="189">
        <v>670.9119999999992</v>
      </c>
      <c r="D52" s="189">
        <f t="shared" si="32"/>
        <v>1885.5899999999992</v>
      </c>
      <c r="E52" s="192">
        <f t="shared" si="33"/>
        <v>0.16992656873127276</v>
      </c>
      <c r="F52" s="190">
        <v>1379.2019999999995</v>
      </c>
      <c r="G52" s="189">
        <v>1003.119999999999</v>
      </c>
      <c r="H52" s="189">
        <f t="shared" si="34"/>
        <v>2382.3219999999983</v>
      </c>
      <c r="I52" s="191">
        <f t="shared" si="35"/>
        <v>-0.20850749814676584</v>
      </c>
      <c r="J52" s="190">
        <v>3814.8790000000035</v>
      </c>
      <c r="K52" s="189">
        <v>2088.0159999999764</v>
      </c>
      <c r="L52" s="189">
        <f t="shared" si="36"/>
        <v>5902.89499999998</v>
      </c>
      <c r="M52" s="191">
        <f t="shared" si="37"/>
        <v>0.17737589288625227</v>
      </c>
      <c r="N52" s="190">
        <v>3757.7330000000034</v>
      </c>
      <c r="O52" s="189">
        <v>2566.2669999999925</v>
      </c>
      <c r="P52" s="189">
        <f t="shared" si="38"/>
        <v>6323.999999999996</v>
      </c>
      <c r="Q52" s="188">
        <f t="shared" si="39"/>
        <v>-0.06658839342188749</v>
      </c>
    </row>
    <row r="53" ht="15" thickTop="1">
      <c r="A53" s="121" t="s">
        <v>143</v>
      </c>
    </row>
    <row r="54" ht="13.5" customHeight="1">
      <c r="A54" s="121" t="s">
        <v>53</v>
      </c>
    </row>
  </sheetData>
  <sheetProtection/>
  <mergeCells count="14">
    <mergeCell ref="B6:D6"/>
    <mergeCell ref="E6:E7"/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</mergeCells>
  <conditionalFormatting sqref="Q53:Q65536 I53:I65536 I3 Q3">
    <cfRule type="cellIs" priority="4" dxfId="92" operator="lessThan" stopIfTrue="1">
      <formula>0</formula>
    </cfRule>
  </conditionalFormatting>
  <conditionalFormatting sqref="I8:I52 Q8:Q52">
    <cfRule type="cellIs" priority="5" dxfId="92" operator="lessThan">
      <formula>0</formula>
    </cfRule>
    <cfRule type="cellIs" priority="6" dxfId="94" operator="greaterThanOrEqual">
      <formula>0</formula>
    </cfRule>
  </conditionalFormatting>
  <conditionalFormatting sqref="I5 Q5">
    <cfRule type="cellIs" priority="1" dxfId="92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74"/>
  <sheetViews>
    <sheetView showGridLines="0" zoomScale="80" zoomScaleNormal="80" zoomScalePageLayoutView="0" workbookViewId="0" topLeftCell="A1">
      <selection activeCell="T72" sqref="T72:W72"/>
    </sheetView>
  </sheetViews>
  <sheetFormatPr defaultColWidth="8.00390625" defaultRowHeight="15"/>
  <cols>
    <col min="1" max="1" width="20.28125" style="128" customWidth="1"/>
    <col min="2" max="2" width="9.00390625" style="128" customWidth="1"/>
    <col min="3" max="3" width="10.421875" style="128" customWidth="1"/>
    <col min="4" max="4" width="9.00390625" style="128" customWidth="1"/>
    <col min="5" max="5" width="10.421875" style="128" customWidth="1"/>
    <col min="6" max="6" width="9.421875" style="128" customWidth="1"/>
    <col min="7" max="7" width="9.421875" style="128" bestFit="1" customWidth="1"/>
    <col min="8" max="8" width="9.28125" style="128" bestFit="1" customWidth="1"/>
    <col min="9" max="9" width="10.7109375" style="128" bestFit="1" customWidth="1"/>
    <col min="10" max="10" width="8.57421875" style="128" customWidth="1"/>
    <col min="11" max="11" width="9.7109375" style="128" bestFit="1" customWidth="1"/>
    <col min="12" max="12" width="9.28125" style="128" bestFit="1" customWidth="1"/>
    <col min="13" max="13" width="10.28125" style="128" bestFit="1" customWidth="1"/>
    <col min="14" max="15" width="11.140625" style="128" bestFit="1" customWidth="1"/>
    <col min="16" max="16" width="8.57421875" style="128" customWidth="1"/>
    <col min="17" max="17" width="10.28125" style="128" customWidth="1"/>
    <col min="18" max="18" width="11.140625" style="128" bestFit="1" customWidth="1"/>
    <col min="19" max="19" width="9.421875" style="128" bestFit="1" customWidth="1"/>
    <col min="20" max="21" width="11.140625" style="128" bestFit="1" customWidth="1"/>
    <col min="22" max="22" width="8.28125" style="128" customWidth="1"/>
    <col min="23" max="23" width="10.28125" style="128" customWidth="1"/>
    <col min="24" max="24" width="11.14062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1" t="s">
        <v>28</v>
      </c>
      <c r="Y1" s="572"/>
    </row>
    <row r="2" ht="5.25" customHeight="1" thickBot="1"/>
    <row r="3" spans="1:25" ht="24" customHeight="1" thickTop="1">
      <c r="A3" s="627" t="s">
        <v>63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9"/>
    </row>
    <row r="4" spans="1:25" ht="16.5" customHeight="1" thickBot="1">
      <c r="A4" s="638" t="s">
        <v>45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39"/>
      <c r="U4" s="639"/>
      <c r="V4" s="639"/>
      <c r="W4" s="639"/>
      <c r="X4" s="639"/>
      <c r="Y4" s="640"/>
    </row>
    <row r="5" spans="1:25" s="270" customFormat="1" ht="15.75" customHeight="1" thickBot="1" thickTop="1">
      <c r="A5" s="576" t="s">
        <v>62</v>
      </c>
      <c r="B5" s="644" t="s">
        <v>36</v>
      </c>
      <c r="C5" s="645"/>
      <c r="D5" s="645"/>
      <c r="E5" s="645"/>
      <c r="F5" s="645"/>
      <c r="G5" s="645"/>
      <c r="H5" s="645"/>
      <c r="I5" s="645"/>
      <c r="J5" s="646"/>
      <c r="K5" s="646"/>
      <c r="L5" s="646"/>
      <c r="M5" s="647"/>
      <c r="N5" s="644" t="s">
        <v>35</v>
      </c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8"/>
    </row>
    <row r="6" spans="1:25" s="168" customFormat="1" ht="26.25" customHeight="1">
      <c r="A6" s="577"/>
      <c r="B6" s="633" t="s">
        <v>151</v>
      </c>
      <c r="C6" s="634"/>
      <c r="D6" s="634"/>
      <c r="E6" s="634"/>
      <c r="F6" s="634"/>
      <c r="G6" s="630" t="s">
        <v>34</v>
      </c>
      <c r="H6" s="633" t="s">
        <v>151</v>
      </c>
      <c r="I6" s="634"/>
      <c r="J6" s="634"/>
      <c r="K6" s="634"/>
      <c r="L6" s="634"/>
      <c r="M6" s="641" t="s">
        <v>33</v>
      </c>
      <c r="N6" s="633" t="s">
        <v>153</v>
      </c>
      <c r="O6" s="634"/>
      <c r="P6" s="634"/>
      <c r="Q6" s="634"/>
      <c r="R6" s="634"/>
      <c r="S6" s="630" t="s">
        <v>34</v>
      </c>
      <c r="T6" s="633" t="s">
        <v>154</v>
      </c>
      <c r="U6" s="634"/>
      <c r="V6" s="634"/>
      <c r="W6" s="634"/>
      <c r="X6" s="634"/>
      <c r="Y6" s="635" t="s">
        <v>33</v>
      </c>
    </row>
    <row r="7" spans="1:25" s="168" customFormat="1" ht="26.25" customHeight="1">
      <c r="A7" s="578"/>
      <c r="B7" s="622" t="s">
        <v>22</v>
      </c>
      <c r="C7" s="623"/>
      <c r="D7" s="624" t="s">
        <v>21</v>
      </c>
      <c r="E7" s="623"/>
      <c r="F7" s="625" t="s">
        <v>17</v>
      </c>
      <c r="G7" s="631"/>
      <c r="H7" s="622" t="s">
        <v>22</v>
      </c>
      <c r="I7" s="623"/>
      <c r="J7" s="624" t="s">
        <v>21</v>
      </c>
      <c r="K7" s="623"/>
      <c r="L7" s="625" t="s">
        <v>17</v>
      </c>
      <c r="M7" s="642"/>
      <c r="N7" s="622" t="s">
        <v>22</v>
      </c>
      <c r="O7" s="623"/>
      <c r="P7" s="624" t="s">
        <v>21</v>
      </c>
      <c r="Q7" s="623"/>
      <c r="R7" s="625" t="s">
        <v>17</v>
      </c>
      <c r="S7" s="631"/>
      <c r="T7" s="622" t="s">
        <v>22</v>
      </c>
      <c r="U7" s="623"/>
      <c r="V7" s="624" t="s">
        <v>21</v>
      </c>
      <c r="W7" s="623"/>
      <c r="X7" s="625" t="s">
        <v>17</v>
      </c>
      <c r="Y7" s="636"/>
    </row>
    <row r="8" spans="1:25" s="266" customFormat="1" ht="21" customHeight="1" thickBot="1">
      <c r="A8" s="579"/>
      <c r="B8" s="269" t="s">
        <v>19</v>
      </c>
      <c r="C8" s="267" t="s">
        <v>18</v>
      </c>
      <c r="D8" s="268" t="s">
        <v>19</v>
      </c>
      <c r="E8" s="267" t="s">
        <v>18</v>
      </c>
      <c r="F8" s="626"/>
      <c r="G8" s="632"/>
      <c r="H8" s="269" t="s">
        <v>19</v>
      </c>
      <c r="I8" s="267" t="s">
        <v>18</v>
      </c>
      <c r="J8" s="268" t="s">
        <v>19</v>
      </c>
      <c r="K8" s="267" t="s">
        <v>18</v>
      </c>
      <c r="L8" s="626"/>
      <c r="M8" s="643"/>
      <c r="N8" s="269" t="s">
        <v>19</v>
      </c>
      <c r="O8" s="267" t="s">
        <v>18</v>
      </c>
      <c r="P8" s="268" t="s">
        <v>19</v>
      </c>
      <c r="Q8" s="267" t="s">
        <v>18</v>
      </c>
      <c r="R8" s="626"/>
      <c r="S8" s="632"/>
      <c r="T8" s="269" t="s">
        <v>19</v>
      </c>
      <c r="U8" s="267" t="s">
        <v>18</v>
      </c>
      <c r="V8" s="268" t="s">
        <v>19</v>
      </c>
      <c r="W8" s="267" t="s">
        <v>18</v>
      </c>
      <c r="X8" s="626"/>
      <c r="Y8" s="637"/>
    </row>
    <row r="9" spans="1:25" s="259" customFormat="1" ht="18" customHeight="1" thickBot="1" thickTop="1">
      <c r="A9" s="265" t="s">
        <v>24</v>
      </c>
      <c r="B9" s="263">
        <f>B10+B30+B45+B54+B67+B72</f>
        <v>354569</v>
      </c>
      <c r="C9" s="262">
        <f>C10+C30+C45+C54+C67+C72</f>
        <v>311654</v>
      </c>
      <c r="D9" s="261">
        <f>D10+D30+D45+D54+D67+D72</f>
        <v>4571</v>
      </c>
      <c r="E9" s="262">
        <f>E10+E30+E45+E54+E67+E72</f>
        <v>4455</v>
      </c>
      <c r="F9" s="261">
        <f aca="true" t="shared" si="0" ref="F9:F43">SUM(B9:E9)</f>
        <v>675249</v>
      </c>
      <c r="G9" s="264">
        <f aca="true" t="shared" si="1" ref="G9:G43">F9/$F$9</f>
        <v>1</v>
      </c>
      <c r="H9" s="263">
        <f>H10+H30+H45+H54+H67+H72</f>
        <v>314816</v>
      </c>
      <c r="I9" s="262">
        <f>I10+I30+I45+I54+I67+I72</f>
        <v>274855</v>
      </c>
      <c r="J9" s="261">
        <f>J10+J30+J45+J54+J67+J72</f>
        <v>4317</v>
      </c>
      <c r="K9" s="262">
        <f>K10+K30+K45+K54+K67+K72</f>
        <v>3049</v>
      </c>
      <c r="L9" s="261">
        <f aca="true" t="shared" si="2" ref="L9:L43">SUM(H9:K9)</f>
        <v>597037</v>
      </c>
      <c r="M9" s="487">
        <f aca="true" t="shared" si="3" ref="M9:M42">IF(ISERROR(F9/L9-1),"         /0",(F9/L9-1))</f>
        <v>0.13100025626552458</v>
      </c>
      <c r="N9" s="263">
        <f>N10+N30+N45+N54+N67+N72</f>
        <v>1045454</v>
      </c>
      <c r="O9" s="262">
        <f>O10+O30+O45+O54+O67+O72</f>
        <v>977280</v>
      </c>
      <c r="P9" s="261">
        <f>P10+P30+P45+P54+P67+P72</f>
        <v>13932</v>
      </c>
      <c r="Q9" s="262">
        <f>Q10+Q30+Q45+Q54+Q67+Q72</f>
        <v>14607</v>
      </c>
      <c r="R9" s="261">
        <f aca="true" t="shared" si="4" ref="R9:R43">SUM(N9:Q9)</f>
        <v>2051273</v>
      </c>
      <c r="S9" s="264">
        <f aca="true" t="shared" si="5" ref="S9:S43">R9/$R$9</f>
        <v>1</v>
      </c>
      <c r="T9" s="263">
        <f>T10+T30+T45+T54+T67+T72</f>
        <v>934546</v>
      </c>
      <c r="U9" s="262">
        <f>U10+U30+U45+U54+U67+U72</f>
        <v>852616</v>
      </c>
      <c r="V9" s="261">
        <f>V10+V30+V45+V54+V67+V72</f>
        <v>10561</v>
      </c>
      <c r="W9" s="262">
        <f>W10+W30+W45+W54+W67+W72</f>
        <v>8641</v>
      </c>
      <c r="X9" s="261">
        <f aca="true" t="shared" si="6" ref="X9:X43">SUM(T9:W9)</f>
        <v>1806364</v>
      </c>
      <c r="Y9" s="260">
        <f aca="true" t="shared" si="7" ref="Y9:Y42">IF(ISERROR(R9/X9-1),"         /0",(R9/X9-1))</f>
        <v>0.13558120068823332</v>
      </c>
    </row>
    <row r="10" spans="1:25" s="236" customFormat="1" ht="19.5" customHeight="1">
      <c r="A10" s="243" t="s">
        <v>61</v>
      </c>
      <c r="B10" s="240">
        <f>SUM(B11:B29)</f>
        <v>114642</v>
      </c>
      <c r="C10" s="239">
        <f>SUM(C11:C29)</f>
        <v>100739</v>
      </c>
      <c r="D10" s="238">
        <f>SUM(D11:D29)</f>
        <v>171</v>
      </c>
      <c r="E10" s="239">
        <f>SUM(E11:E29)</f>
        <v>208</v>
      </c>
      <c r="F10" s="238">
        <f t="shared" si="0"/>
        <v>215760</v>
      </c>
      <c r="G10" s="241">
        <f t="shared" si="1"/>
        <v>0.31952657464135453</v>
      </c>
      <c r="H10" s="240">
        <f>SUM(H11:H29)</f>
        <v>95638</v>
      </c>
      <c r="I10" s="239">
        <f>SUM(I11:I29)</f>
        <v>81460</v>
      </c>
      <c r="J10" s="238">
        <f>SUM(J11:J29)</f>
        <v>427</v>
      </c>
      <c r="K10" s="239">
        <f>SUM(K11:K29)</f>
        <v>165</v>
      </c>
      <c r="L10" s="238">
        <f t="shared" si="2"/>
        <v>177690</v>
      </c>
      <c r="M10" s="242">
        <f t="shared" si="3"/>
        <v>0.2142495357082559</v>
      </c>
      <c r="N10" s="240">
        <f>SUM(N11:N29)</f>
        <v>324278</v>
      </c>
      <c r="O10" s="239">
        <f>SUM(O11:O29)</f>
        <v>311442</v>
      </c>
      <c r="P10" s="238">
        <f>SUM(P11:P29)</f>
        <v>391</v>
      </c>
      <c r="Q10" s="239">
        <f>SUM(Q11:Q29)</f>
        <v>365</v>
      </c>
      <c r="R10" s="238">
        <f t="shared" si="4"/>
        <v>636476</v>
      </c>
      <c r="S10" s="241">
        <f t="shared" si="5"/>
        <v>0.3102834191255869</v>
      </c>
      <c r="T10" s="240">
        <f>SUM(T11:T29)</f>
        <v>275400</v>
      </c>
      <c r="U10" s="239">
        <f>SUM(U11:U29)</f>
        <v>260939</v>
      </c>
      <c r="V10" s="238">
        <f>SUM(V11:V29)</f>
        <v>1246</v>
      </c>
      <c r="W10" s="239">
        <f>SUM(W11:W29)</f>
        <v>753</v>
      </c>
      <c r="X10" s="238">
        <f t="shared" si="6"/>
        <v>538338</v>
      </c>
      <c r="Y10" s="237">
        <f t="shared" si="7"/>
        <v>0.18229811010926222</v>
      </c>
    </row>
    <row r="11" spans="1:25" ht="19.5" customHeight="1">
      <c r="A11" s="235" t="s">
        <v>267</v>
      </c>
      <c r="B11" s="233">
        <v>24634</v>
      </c>
      <c r="C11" s="230">
        <v>22018</v>
      </c>
      <c r="D11" s="229">
        <v>100</v>
      </c>
      <c r="E11" s="230">
        <v>180</v>
      </c>
      <c r="F11" s="229">
        <f t="shared" si="0"/>
        <v>46932</v>
      </c>
      <c r="G11" s="232">
        <f t="shared" si="1"/>
        <v>0.0695032499122546</v>
      </c>
      <c r="H11" s="233">
        <v>23503</v>
      </c>
      <c r="I11" s="230">
        <v>20007</v>
      </c>
      <c r="J11" s="229">
        <v>326</v>
      </c>
      <c r="K11" s="230">
        <v>127</v>
      </c>
      <c r="L11" s="229">
        <f t="shared" si="2"/>
        <v>43963</v>
      </c>
      <c r="M11" s="234">
        <f t="shared" si="3"/>
        <v>0.06753406273457219</v>
      </c>
      <c r="N11" s="233">
        <v>70347</v>
      </c>
      <c r="O11" s="230">
        <v>72504</v>
      </c>
      <c r="P11" s="229">
        <v>184</v>
      </c>
      <c r="Q11" s="230">
        <v>294</v>
      </c>
      <c r="R11" s="229">
        <f t="shared" si="4"/>
        <v>143329</v>
      </c>
      <c r="S11" s="232">
        <f t="shared" si="5"/>
        <v>0.06987319581547653</v>
      </c>
      <c r="T11" s="233">
        <v>64406</v>
      </c>
      <c r="U11" s="230">
        <v>63780</v>
      </c>
      <c r="V11" s="229">
        <v>689</v>
      </c>
      <c r="W11" s="230">
        <v>369</v>
      </c>
      <c r="X11" s="229">
        <f t="shared" si="6"/>
        <v>129244</v>
      </c>
      <c r="Y11" s="228">
        <f t="shared" si="7"/>
        <v>0.10897991396118978</v>
      </c>
    </row>
    <row r="12" spans="1:25" ht="19.5" customHeight="1">
      <c r="A12" s="235" t="s">
        <v>268</v>
      </c>
      <c r="B12" s="233">
        <v>11963</v>
      </c>
      <c r="C12" s="230">
        <v>9691</v>
      </c>
      <c r="D12" s="229">
        <v>0</v>
      </c>
      <c r="E12" s="230">
        <v>0</v>
      </c>
      <c r="F12" s="229">
        <f t="shared" si="0"/>
        <v>21654</v>
      </c>
      <c r="G12" s="232">
        <f t="shared" si="1"/>
        <v>0.0320681704082494</v>
      </c>
      <c r="H12" s="233">
        <v>6932</v>
      </c>
      <c r="I12" s="230">
        <v>6115</v>
      </c>
      <c r="J12" s="229"/>
      <c r="K12" s="230"/>
      <c r="L12" s="229">
        <f t="shared" si="2"/>
        <v>13047</v>
      </c>
      <c r="M12" s="234">
        <f t="shared" si="3"/>
        <v>0.6596918831915384</v>
      </c>
      <c r="N12" s="233">
        <v>33223</v>
      </c>
      <c r="O12" s="230">
        <v>31637</v>
      </c>
      <c r="P12" s="229"/>
      <c r="Q12" s="230"/>
      <c r="R12" s="229">
        <f t="shared" si="4"/>
        <v>64860</v>
      </c>
      <c r="S12" s="232">
        <f t="shared" si="5"/>
        <v>0.03161938952055626</v>
      </c>
      <c r="T12" s="233">
        <v>23348</v>
      </c>
      <c r="U12" s="230">
        <v>23529</v>
      </c>
      <c r="V12" s="229"/>
      <c r="W12" s="230"/>
      <c r="X12" s="229">
        <f t="shared" si="6"/>
        <v>46877</v>
      </c>
      <c r="Y12" s="228">
        <f t="shared" si="7"/>
        <v>0.38362096550547187</v>
      </c>
    </row>
    <row r="13" spans="1:25" ht="19.5" customHeight="1">
      <c r="A13" s="235" t="s">
        <v>269</v>
      </c>
      <c r="B13" s="233">
        <v>8221</v>
      </c>
      <c r="C13" s="230">
        <v>7596</v>
      </c>
      <c r="D13" s="229">
        <v>0</v>
      </c>
      <c r="E13" s="230">
        <v>2</v>
      </c>
      <c r="F13" s="229">
        <f t="shared" si="0"/>
        <v>15819</v>
      </c>
      <c r="G13" s="232">
        <f t="shared" si="1"/>
        <v>0.02342691362741744</v>
      </c>
      <c r="H13" s="233">
        <v>5610</v>
      </c>
      <c r="I13" s="230">
        <v>4952</v>
      </c>
      <c r="J13" s="229"/>
      <c r="K13" s="230"/>
      <c r="L13" s="229">
        <f t="shared" si="2"/>
        <v>10562</v>
      </c>
      <c r="M13" s="234">
        <f t="shared" si="3"/>
        <v>0.4977277030865366</v>
      </c>
      <c r="N13" s="233">
        <v>20180</v>
      </c>
      <c r="O13" s="230">
        <v>22259</v>
      </c>
      <c r="P13" s="229"/>
      <c r="Q13" s="230">
        <v>2</v>
      </c>
      <c r="R13" s="229">
        <f t="shared" si="4"/>
        <v>42441</v>
      </c>
      <c r="S13" s="232">
        <f t="shared" si="5"/>
        <v>0.020690078794972682</v>
      </c>
      <c r="T13" s="233">
        <v>14488</v>
      </c>
      <c r="U13" s="230">
        <v>16935</v>
      </c>
      <c r="V13" s="229"/>
      <c r="W13" s="230"/>
      <c r="X13" s="229">
        <f t="shared" si="6"/>
        <v>31423</v>
      </c>
      <c r="Y13" s="228">
        <f t="shared" si="7"/>
        <v>0.3506348852751169</v>
      </c>
    </row>
    <row r="14" spans="1:25" ht="19.5" customHeight="1">
      <c r="A14" s="235" t="s">
        <v>270</v>
      </c>
      <c r="B14" s="233">
        <v>7945</v>
      </c>
      <c r="C14" s="230">
        <v>7695</v>
      </c>
      <c r="D14" s="229">
        <v>0</v>
      </c>
      <c r="E14" s="230">
        <v>0</v>
      </c>
      <c r="F14" s="229">
        <f t="shared" si="0"/>
        <v>15640</v>
      </c>
      <c r="G14" s="232">
        <f t="shared" si="1"/>
        <v>0.023161826230027736</v>
      </c>
      <c r="H14" s="233">
        <v>6111</v>
      </c>
      <c r="I14" s="230">
        <v>5921</v>
      </c>
      <c r="J14" s="229"/>
      <c r="K14" s="230"/>
      <c r="L14" s="229">
        <f t="shared" si="2"/>
        <v>12032</v>
      </c>
      <c r="M14" s="234">
        <f t="shared" si="3"/>
        <v>0.2998670212765957</v>
      </c>
      <c r="N14" s="233">
        <v>21554</v>
      </c>
      <c r="O14" s="230">
        <v>22267</v>
      </c>
      <c r="P14" s="229"/>
      <c r="Q14" s="230"/>
      <c r="R14" s="229">
        <f t="shared" si="4"/>
        <v>43821</v>
      </c>
      <c r="S14" s="232">
        <f t="shared" si="5"/>
        <v>0.021362831763495155</v>
      </c>
      <c r="T14" s="233">
        <v>17944</v>
      </c>
      <c r="U14" s="230">
        <v>18919</v>
      </c>
      <c r="V14" s="229"/>
      <c r="W14" s="230"/>
      <c r="X14" s="229">
        <f t="shared" si="6"/>
        <v>36863</v>
      </c>
      <c r="Y14" s="228">
        <f t="shared" si="7"/>
        <v>0.1887529501125791</v>
      </c>
    </row>
    <row r="15" spans="1:25" ht="19.5" customHeight="1">
      <c r="A15" s="235" t="s">
        <v>271</v>
      </c>
      <c r="B15" s="233">
        <v>7693</v>
      </c>
      <c r="C15" s="230">
        <v>7654</v>
      </c>
      <c r="D15" s="229">
        <v>22</v>
      </c>
      <c r="E15" s="230">
        <v>0</v>
      </c>
      <c r="F15" s="229">
        <f t="shared" si="0"/>
        <v>15369</v>
      </c>
      <c r="G15" s="232">
        <f t="shared" si="1"/>
        <v>0.02276049279599081</v>
      </c>
      <c r="H15" s="233">
        <v>7918</v>
      </c>
      <c r="I15" s="230">
        <v>7137</v>
      </c>
      <c r="J15" s="229">
        <v>88</v>
      </c>
      <c r="K15" s="230">
        <v>7</v>
      </c>
      <c r="L15" s="229">
        <f t="shared" si="2"/>
        <v>15150</v>
      </c>
      <c r="M15" s="234">
        <f t="shared" si="3"/>
        <v>0.014455445544554468</v>
      </c>
      <c r="N15" s="233">
        <v>23001</v>
      </c>
      <c r="O15" s="230">
        <v>23517</v>
      </c>
      <c r="P15" s="229">
        <v>116</v>
      </c>
      <c r="Q15" s="230">
        <v>11</v>
      </c>
      <c r="R15" s="229">
        <f t="shared" si="4"/>
        <v>46645</v>
      </c>
      <c r="S15" s="232">
        <f t="shared" si="5"/>
        <v>0.02273953783821071</v>
      </c>
      <c r="T15" s="233">
        <v>22149</v>
      </c>
      <c r="U15" s="230">
        <v>21133</v>
      </c>
      <c r="V15" s="229">
        <v>194</v>
      </c>
      <c r="W15" s="230">
        <v>53</v>
      </c>
      <c r="X15" s="229">
        <f t="shared" si="6"/>
        <v>43529</v>
      </c>
      <c r="Y15" s="228">
        <f t="shared" si="7"/>
        <v>0.07158446093408988</v>
      </c>
    </row>
    <row r="16" spans="1:25" ht="19.5" customHeight="1">
      <c r="A16" s="235" t="s">
        <v>272</v>
      </c>
      <c r="B16" s="233">
        <v>7154</v>
      </c>
      <c r="C16" s="230">
        <v>6733</v>
      </c>
      <c r="D16" s="229">
        <v>0</v>
      </c>
      <c r="E16" s="230">
        <v>0</v>
      </c>
      <c r="F16" s="229">
        <f>SUM(B16:E16)</f>
        <v>13887</v>
      </c>
      <c r="G16" s="232">
        <f>F16/$F$9</f>
        <v>0.02056574685782578</v>
      </c>
      <c r="H16" s="233">
        <v>7397</v>
      </c>
      <c r="I16" s="230">
        <v>6523</v>
      </c>
      <c r="J16" s="229"/>
      <c r="K16" s="230">
        <v>4</v>
      </c>
      <c r="L16" s="229">
        <f>SUM(H16:K16)</f>
        <v>13924</v>
      </c>
      <c r="M16" s="234">
        <f>IF(ISERROR(F16/L16-1),"         /0",(F16/L16-1))</f>
        <v>-0.0026572823901177545</v>
      </c>
      <c r="N16" s="233">
        <v>20340</v>
      </c>
      <c r="O16" s="230">
        <v>19966</v>
      </c>
      <c r="P16" s="229">
        <v>8</v>
      </c>
      <c r="Q16" s="230">
        <v>2</v>
      </c>
      <c r="R16" s="229">
        <f>SUM(N16:Q16)</f>
        <v>40316</v>
      </c>
      <c r="S16" s="232">
        <f>R16/$R$9</f>
        <v>0.019654136723878293</v>
      </c>
      <c r="T16" s="233">
        <v>19540</v>
      </c>
      <c r="U16" s="230">
        <v>18464</v>
      </c>
      <c r="V16" s="229">
        <v>114</v>
      </c>
      <c r="W16" s="230">
        <v>99</v>
      </c>
      <c r="X16" s="229">
        <f>SUM(T16:W16)</f>
        <v>38217</v>
      </c>
      <c r="Y16" s="228">
        <f>IF(ISERROR(R16/X16-1),"         /0",(R16/X16-1))</f>
        <v>0.05492320171651355</v>
      </c>
    </row>
    <row r="17" spans="1:25" ht="19.5" customHeight="1">
      <c r="A17" s="235" t="s">
        <v>273</v>
      </c>
      <c r="B17" s="233">
        <v>6156</v>
      </c>
      <c r="C17" s="230">
        <v>5182</v>
      </c>
      <c r="D17" s="229">
        <v>0</v>
      </c>
      <c r="E17" s="230">
        <v>0</v>
      </c>
      <c r="F17" s="229">
        <f>SUM(B17:E17)</f>
        <v>11338</v>
      </c>
      <c r="G17" s="232">
        <f>F17/$F$9</f>
        <v>0.016790843081589162</v>
      </c>
      <c r="H17" s="233">
        <v>4893</v>
      </c>
      <c r="I17" s="230">
        <v>4027</v>
      </c>
      <c r="J17" s="229"/>
      <c r="K17" s="230"/>
      <c r="L17" s="229">
        <f>SUM(H17:K17)</f>
        <v>8920</v>
      </c>
      <c r="M17" s="234">
        <f>IF(ISERROR(F17/L17-1),"         /0",(F17/L17-1))</f>
        <v>0.27107623318385654</v>
      </c>
      <c r="N17" s="233">
        <v>16863</v>
      </c>
      <c r="O17" s="230">
        <v>16328</v>
      </c>
      <c r="P17" s="229"/>
      <c r="Q17" s="230"/>
      <c r="R17" s="229">
        <f>SUM(N17:Q17)</f>
        <v>33191</v>
      </c>
      <c r="S17" s="232">
        <f>R17/$R$9</f>
        <v>0.016180683897267695</v>
      </c>
      <c r="T17" s="233">
        <v>14055</v>
      </c>
      <c r="U17" s="230">
        <v>13227</v>
      </c>
      <c r="V17" s="229"/>
      <c r="W17" s="230"/>
      <c r="X17" s="229">
        <f>SUM(T17:W17)</f>
        <v>27282</v>
      </c>
      <c r="Y17" s="228">
        <f>IF(ISERROR(R17/X17-1),"         /0",(R17/X17-1))</f>
        <v>0.2165896928377684</v>
      </c>
    </row>
    <row r="18" spans="1:25" ht="19.5" customHeight="1">
      <c r="A18" s="235" t="s">
        <v>274</v>
      </c>
      <c r="B18" s="233">
        <v>4456</v>
      </c>
      <c r="C18" s="230">
        <v>3673</v>
      </c>
      <c r="D18" s="229">
        <v>0</v>
      </c>
      <c r="E18" s="230">
        <v>0</v>
      </c>
      <c r="F18" s="229">
        <f>SUM(B18:E18)</f>
        <v>8129</v>
      </c>
      <c r="G18" s="232">
        <f>F18/$F$9</f>
        <v>0.01203852208592682</v>
      </c>
      <c r="H18" s="233">
        <v>3418</v>
      </c>
      <c r="I18" s="230">
        <v>2612</v>
      </c>
      <c r="J18" s="229"/>
      <c r="K18" s="230"/>
      <c r="L18" s="229">
        <f>SUM(H18:K18)</f>
        <v>6030</v>
      </c>
      <c r="M18" s="234">
        <f>IF(ISERROR(F18/L18-1),"         /0",(F18/L18-1))</f>
        <v>0.3480928689883913</v>
      </c>
      <c r="N18" s="233">
        <v>13301</v>
      </c>
      <c r="O18" s="230">
        <v>12024</v>
      </c>
      <c r="P18" s="229">
        <v>2</v>
      </c>
      <c r="Q18" s="230"/>
      <c r="R18" s="229">
        <f>SUM(N18:Q18)</f>
        <v>25327</v>
      </c>
      <c r="S18" s="232">
        <f>R18/$R$9</f>
        <v>0.012346966980991804</v>
      </c>
      <c r="T18" s="233">
        <v>11371</v>
      </c>
      <c r="U18" s="230">
        <v>9795</v>
      </c>
      <c r="V18" s="229"/>
      <c r="W18" s="230"/>
      <c r="X18" s="229">
        <f>SUM(T18:W18)</f>
        <v>21166</v>
      </c>
      <c r="Y18" s="228">
        <f>IF(ISERROR(R18/X18-1),"         /0",(R18/X18-1))</f>
        <v>0.196588868940754</v>
      </c>
    </row>
    <row r="19" spans="1:25" ht="19.5" customHeight="1">
      <c r="A19" s="235" t="s">
        <v>275</v>
      </c>
      <c r="B19" s="233">
        <v>3578</v>
      </c>
      <c r="C19" s="230">
        <v>3138</v>
      </c>
      <c r="D19" s="229">
        <v>0</v>
      </c>
      <c r="E19" s="230">
        <v>0</v>
      </c>
      <c r="F19" s="229">
        <f t="shared" si="0"/>
        <v>6716</v>
      </c>
      <c r="G19" s="232">
        <f t="shared" si="1"/>
        <v>0.009945960675247206</v>
      </c>
      <c r="H19" s="233">
        <v>2774</v>
      </c>
      <c r="I19" s="230">
        <v>2619</v>
      </c>
      <c r="J19" s="229"/>
      <c r="K19" s="230"/>
      <c r="L19" s="229">
        <f t="shared" si="2"/>
        <v>5393</v>
      </c>
      <c r="M19" s="234">
        <f t="shared" si="3"/>
        <v>0.24531800482106436</v>
      </c>
      <c r="N19" s="233">
        <v>8212</v>
      </c>
      <c r="O19" s="230">
        <v>8188</v>
      </c>
      <c r="P19" s="229"/>
      <c r="Q19" s="230"/>
      <c r="R19" s="229">
        <f t="shared" si="4"/>
        <v>16400</v>
      </c>
      <c r="S19" s="232">
        <f t="shared" si="5"/>
        <v>0.007995035278093164</v>
      </c>
      <c r="T19" s="233">
        <v>7182</v>
      </c>
      <c r="U19" s="230">
        <v>8320</v>
      </c>
      <c r="V19" s="229"/>
      <c r="W19" s="230"/>
      <c r="X19" s="229">
        <f t="shared" si="6"/>
        <v>15502</v>
      </c>
      <c r="Y19" s="228">
        <f t="shared" si="7"/>
        <v>0.057928009289123894</v>
      </c>
    </row>
    <row r="20" spans="1:25" ht="19.5" customHeight="1">
      <c r="A20" s="235" t="s">
        <v>276</v>
      </c>
      <c r="B20" s="233">
        <v>3473</v>
      </c>
      <c r="C20" s="230">
        <v>3223</v>
      </c>
      <c r="D20" s="229">
        <v>0</v>
      </c>
      <c r="E20" s="230">
        <v>0</v>
      </c>
      <c r="F20" s="229">
        <f t="shared" si="0"/>
        <v>6696</v>
      </c>
      <c r="G20" s="232">
        <f t="shared" si="1"/>
        <v>0.009916341971628244</v>
      </c>
      <c r="H20" s="233">
        <v>3420</v>
      </c>
      <c r="I20" s="230">
        <v>2978</v>
      </c>
      <c r="J20" s="229"/>
      <c r="K20" s="230"/>
      <c r="L20" s="229">
        <f t="shared" si="2"/>
        <v>6398</v>
      </c>
      <c r="M20" s="234">
        <f t="shared" si="3"/>
        <v>0.04657705532979062</v>
      </c>
      <c r="N20" s="233">
        <v>10718</v>
      </c>
      <c r="O20" s="230">
        <v>10255</v>
      </c>
      <c r="P20" s="229">
        <v>8</v>
      </c>
      <c r="Q20" s="230">
        <v>5</v>
      </c>
      <c r="R20" s="229">
        <f t="shared" si="4"/>
        <v>20986</v>
      </c>
      <c r="S20" s="232">
        <f t="shared" si="5"/>
        <v>0.010230720143052631</v>
      </c>
      <c r="T20" s="233">
        <v>9904</v>
      </c>
      <c r="U20" s="230">
        <v>9443</v>
      </c>
      <c r="V20" s="229">
        <v>111</v>
      </c>
      <c r="W20" s="230">
        <v>135</v>
      </c>
      <c r="X20" s="229">
        <f t="shared" si="6"/>
        <v>19593</v>
      </c>
      <c r="Y20" s="228">
        <f t="shared" si="7"/>
        <v>0.07109682029296183</v>
      </c>
    </row>
    <row r="21" spans="1:25" ht="19.5" customHeight="1">
      <c r="A21" s="235" t="s">
        <v>277</v>
      </c>
      <c r="B21" s="233">
        <v>3953</v>
      </c>
      <c r="C21" s="230">
        <v>2486</v>
      </c>
      <c r="D21" s="229">
        <v>0</v>
      </c>
      <c r="E21" s="230">
        <v>0</v>
      </c>
      <c r="F21" s="229">
        <f t="shared" si="0"/>
        <v>6439</v>
      </c>
      <c r="G21" s="232">
        <f t="shared" si="1"/>
        <v>0.009535741630124592</v>
      </c>
      <c r="H21" s="233">
        <v>3688</v>
      </c>
      <c r="I21" s="230">
        <v>2285</v>
      </c>
      <c r="J21" s="229"/>
      <c r="K21" s="230"/>
      <c r="L21" s="229">
        <f t="shared" si="2"/>
        <v>5973</v>
      </c>
      <c r="M21" s="234">
        <f t="shared" si="3"/>
        <v>0.07801774652603388</v>
      </c>
      <c r="N21" s="233">
        <v>11206</v>
      </c>
      <c r="O21" s="230">
        <v>7669</v>
      </c>
      <c r="P21" s="229"/>
      <c r="Q21" s="230"/>
      <c r="R21" s="229">
        <f t="shared" si="4"/>
        <v>18875</v>
      </c>
      <c r="S21" s="232">
        <f t="shared" si="5"/>
        <v>0.009201603102073687</v>
      </c>
      <c r="T21" s="233">
        <v>11514</v>
      </c>
      <c r="U21" s="230">
        <v>7592</v>
      </c>
      <c r="V21" s="229"/>
      <c r="W21" s="230"/>
      <c r="X21" s="229">
        <f t="shared" si="6"/>
        <v>19106</v>
      </c>
      <c r="Y21" s="228">
        <f t="shared" si="7"/>
        <v>-0.012090442792839995</v>
      </c>
    </row>
    <row r="22" spans="1:25" ht="19.5" customHeight="1">
      <c r="A22" s="235" t="s">
        <v>278</v>
      </c>
      <c r="B22" s="233">
        <v>3070</v>
      </c>
      <c r="C22" s="230">
        <v>2476</v>
      </c>
      <c r="D22" s="229">
        <v>1</v>
      </c>
      <c r="E22" s="230">
        <v>0</v>
      </c>
      <c r="F22" s="229">
        <f t="shared" si="0"/>
        <v>5547</v>
      </c>
      <c r="G22" s="232">
        <f t="shared" si="1"/>
        <v>0.008214747448718918</v>
      </c>
      <c r="H22" s="233">
        <v>3061</v>
      </c>
      <c r="I22" s="230">
        <v>2432</v>
      </c>
      <c r="J22" s="229"/>
      <c r="K22" s="230">
        <v>1</v>
      </c>
      <c r="L22" s="229">
        <f t="shared" si="2"/>
        <v>5494</v>
      </c>
      <c r="M22" s="234">
        <f t="shared" si="3"/>
        <v>0.009646887513651281</v>
      </c>
      <c r="N22" s="233">
        <v>9111</v>
      </c>
      <c r="O22" s="230">
        <v>7971</v>
      </c>
      <c r="P22" s="229">
        <v>3</v>
      </c>
      <c r="Q22" s="230">
        <v>1</v>
      </c>
      <c r="R22" s="229">
        <f t="shared" si="4"/>
        <v>17086</v>
      </c>
      <c r="S22" s="232">
        <f t="shared" si="5"/>
        <v>0.008329461753749988</v>
      </c>
      <c r="T22" s="233">
        <v>8974</v>
      </c>
      <c r="U22" s="230">
        <v>7560</v>
      </c>
      <c r="V22" s="229">
        <v>1</v>
      </c>
      <c r="W22" s="230">
        <v>4</v>
      </c>
      <c r="X22" s="229">
        <f t="shared" si="6"/>
        <v>16539</v>
      </c>
      <c r="Y22" s="228">
        <f t="shared" si="7"/>
        <v>0.033073341798174116</v>
      </c>
    </row>
    <row r="23" spans="1:25" ht="19.5" customHeight="1">
      <c r="A23" s="235" t="s">
        <v>279</v>
      </c>
      <c r="B23" s="233">
        <v>1469</v>
      </c>
      <c r="C23" s="230">
        <v>2976</v>
      </c>
      <c r="D23" s="229">
        <v>0</v>
      </c>
      <c r="E23" s="230">
        <v>0</v>
      </c>
      <c r="F23" s="229">
        <f t="shared" si="0"/>
        <v>4445</v>
      </c>
      <c r="G23" s="232">
        <f t="shared" si="1"/>
        <v>0.00658275687931415</v>
      </c>
      <c r="H23" s="233">
        <v>1553</v>
      </c>
      <c r="I23" s="230">
        <v>2790</v>
      </c>
      <c r="J23" s="229"/>
      <c r="K23" s="230"/>
      <c r="L23" s="229">
        <f t="shared" si="2"/>
        <v>4343</v>
      </c>
      <c r="M23" s="234">
        <f t="shared" si="3"/>
        <v>0.02348606953718635</v>
      </c>
      <c r="N23" s="233">
        <v>4153</v>
      </c>
      <c r="O23" s="230">
        <v>8718</v>
      </c>
      <c r="P23" s="229"/>
      <c r="Q23" s="230"/>
      <c r="R23" s="229">
        <f t="shared" si="4"/>
        <v>12871</v>
      </c>
      <c r="S23" s="232">
        <f t="shared" si="5"/>
        <v>0.006274640186849824</v>
      </c>
      <c r="T23" s="233">
        <v>4074</v>
      </c>
      <c r="U23" s="230">
        <v>8400</v>
      </c>
      <c r="V23" s="229"/>
      <c r="W23" s="230"/>
      <c r="X23" s="229">
        <f t="shared" si="6"/>
        <v>12474</v>
      </c>
      <c r="Y23" s="228">
        <f t="shared" si="7"/>
        <v>0.031826198492865165</v>
      </c>
    </row>
    <row r="24" spans="1:25" ht="19.5" customHeight="1">
      <c r="A24" s="235" t="s">
        <v>280</v>
      </c>
      <c r="B24" s="233">
        <v>2158</v>
      </c>
      <c r="C24" s="230">
        <v>1914</v>
      </c>
      <c r="D24" s="229">
        <v>2</v>
      </c>
      <c r="E24" s="230">
        <v>0</v>
      </c>
      <c r="F24" s="229">
        <f t="shared" si="0"/>
        <v>4074</v>
      </c>
      <c r="G24" s="232">
        <f t="shared" si="1"/>
        <v>0.006033329927182417</v>
      </c>
      <c r="H24" s="233">
        <v>2280</v>
      </c>
      <c r="I24" s="230">
        <v>1789</v>
      </c>
      <c r="J24" s="229"/>
      <c r="K24" s="230"/>
      <c r="L24" s="229">
        <f t="shared" si="2"/>
        <v>4069</v>
      </c>
      <c r="M24" s="234">
        <f t="shared" si="3"/>
        <v>0.001228803145736146</v>
      </c>
      <c r="N24" s="233">
        <v>6537</v>
      </c>
      <c r="O24" s="230">
        <v>6559</v>
      </c>
      <c r="P24" s="229">
        <v>4</v>
      </c>
      <c r="Q24" s="230"/>
      <c r="R24" s="229">
        <f t="shared" si="4"/>
        <v>13100</v>
      </c>
      <c r="S24" s="232">
        <f t="shared" si="5"/>
        <v>0.006386278179452467</v>
      </c>
      <c r="T24" s="233">
        <v>6704</v>
      </c>
      <c r="U24" s="230">
        <v>6138</v>
      </c>
      <c r="V24" s="229"/>
      <c r="W24" s="230"/>
      <c r="X24" s="229">
        <f t="shared" si="6"/>
        <v>12842</v>
      </c>
      <c r="Y24" s="228">
        <f t="shared" si="7"/>
        <v>0.020090328609250863</v>
      </c>
    </row>
    <row r="25" spans="1:25" ht="19.5" customHeight="1">
      <c r="A25" s="235" t="s">
        <v>281</v>
      </c>
      <c r="B25" s="233">
        <v>2122</v>
      </c>
      <c r="C25" s="230">
        <v>1754</v>
      </c>
      <c r="D25" s="229">
        <v>28</v>
      </c>
      <c r="E25" s="230">
        <v>6</v>
      </c>
      <c r="F25" s="229">
        <f t="shared" si="0"/>
        <v>3910</v>
      </c>
      <c r="G25" s="232">
        <f t="shared" si="1"/>
        <v>0.005790456557506934</v>
      </c>
      <c r="H25" s="233">
        <v>1495</v>
      </c>
      <c r="I25" s="230">
        <v>1262</v>
      </c>
      <c r="J25" s="229"/>
      <c r="K25" s="230"/>
      <c r="L25" s="229">
        <f t="shared" si="2"/>
        <v>2757</v>
      </c>
      <c r="M25" s="234">
        <f t="shared" si="3"/>
        <v>0.41820819731592307</v>
      </c>
      <c r="N25" s="233">
        <v>6797</v>
      </c>
      <c r="O25" s="230">
        <v>5573</v>
      </c>
      <c r="P25" s="229">
        <v>28</v>
      </c>
      <c r="Q25" s="230">
        <v>6</v>
      </c>
      <c r="R25" s="229">
        <f t="shared" si="4"/>
        <v>12404</v>
      </c>
      <c r="S25" s="232">
        <f t="shared" si="5"/>
        <v>0.006046976682284611</v>
      </c>
      <c r="T25" s="233">
        <v>5144</v>
      </c>
      <c r="U25" s="230">
        <v>4179</v>
      </c>
      <c r="V25" s="229">
        <v>5</v>
      </c>
      <c r="W25" s="230"/>
      <c r="X25" s="229">
        <f t="shared" si="6"/>
        <v>9328</v>
      </c>
      <c r="Y25" s="228">
        <f t="shared" si="7"/>
        <v>0.3297598627787306</v>
      </c>
    </row>
    <row r="26" spans="1:25" ht="19.5" customHeight="1">
      <c r="A26" s="235" t="s">
        <v>282</v>
      </c>
      <c r="B26" s="233">
        <v>2050</v>
      </c>
      <c r="C26" s="230">
        <v>1753</v>
      </c>
      <c r="D26" s="229">
        <v>0</v>
      </c>
      <c r="E26" s="230">
        <v>0</v>
      </c>
      <c r="F26" s="229">
        <f t="shared" si="0"/>
        <v>3803</v>
      </c>
      <c r="G26" s="232">
        <f t="shared" si="1"/>
        <v>0.005631996493145492</v>
      </c>
      <c r="H26" s="233">
        <v>1799</v>
      </c>
      <c r="I26" s="230">
        <v>1526</v>
      </c>
      <c r="J26" s="229"/>
      <c r="K26" s="230"/>
      <c r="L26" s="229">
        <f t="shared" si="2"/>
        <v>3325</v>
      </c>
      <c r="M26" s="234">
        <f t="shared" si="3"/>
        <v>0.14375939849624064</v>
      </c>
      <c r="N26" s="233">
        <v>5787</v>
      </c>
      <c r="O26" s="230">
        <v>5221</v>
      </c>
      <c r="P26" s="229"/>
      <c r="Q26" s="230"/>
      <c r="R26" s="229">
        <f t="shared" si="4"/>
        <v>11008</v>
      </c>
      <c r="S26" s="232">
        <f t="shared" si="5"/>
        <v>0.005366423679344485</v>
      </c>
      <c r="T26" s="233">
        <v>5050</v>
      </c>
      <c r="U26" s="230">
        <v>4579</v>
      </c>
      <c r="V26" s="229"/>
      <c r="W26" s="230"/>
      <c r="X26" s="229">
        <f t="shared" si="6"/>
        <v>9629</v>
      </c>
      <c r="Y26" s="228">
        <f t="shared" si="7"/>
        <v>0.14321321009450627</v>
      </c>
    </row>
    <row r="27" spans="1:25" ht="19.5" customHeight="1">
      <c r="A27" s="235" t="s">
        <v>283</v>
      </c>
      <c r="B27" s="233">
        <v>1256</v>
      </c>
      <c r="C27" s="230">
        <v>1181</v>
      </c>
      <c r="D27" s="229">
        <v>0</v>
      </c>
      <c r="E27" s="230">
        <v>0</v>
      </c>
      <c r="F27" s="229">
        <f t="shared" si="0"/>
        <v>2437</v>
      </c>
      <c r="G27" s="232">
        <f t="shared" si="1"/>
        <v>0.0036090390359704346</v>
      </c>
      <c r="H27" s="233">
        <v>1136</v>
      </c>
      <c r="I27" s="230">
        <v>1037</v>
      </c>
      <c r="J27" s="229"/>
      <c r="K27" s="230"/>
      <c r="L27" s="229">
        <f t="shared" si="2"/>
        <v>2173</v>
      </c>
      <c r="M27" s="234">
        <f t="shared" si="3"/>
        <v>0.12149102623101693</v>
      </c>
      <c r="N27" s="233">
        <v>3652</v>
      </c>
      <c r="O27" s="230">
        <v>3321</v>
      </c>
      <c r="P27" s="229"/>
      <c r="Q27" s="230"/>
      <c r="R27" s="229">
        <f t="shared" si="4"/>
        <v>6973</v>
      </c>
      <c r="S27" s="232">
        <f t="shared" si="5"/>
        <v>0.0033993524996429048</v>
      </c>
      <c r="T27" s="233">
        <v>3601</v>
      </c>
      <c r="U27" s="230">
        <v>3098</v>
      </c>
      <c r="V27" s="229"/>
      <c r="W27" s="230"/>
      <c r="X27" s="229">
        <f t="shared" si="6"/>
        <v>6699</v>
      </c>
      <c r="Y27" s="228">
        <f t="shared" si="7"/>
        <v>0.04090162710852363</v>
      </c>
    </row>
    <row r="28" spans="1:25" ht="19.5" customHeight="1">
      <c r="A28" s="235" t="s">
        <v>284</v>
      </c>
      <c r="B28" s="233">
        <v>1225</v>
      </c>
      <c r="C28" s="230">
        <v>938</v>
      </c>
      <c r="D28" s="229">
        <v>5</v>
      </c>
      <c r="E28" s="230">
        <v>0</v>
      </c>
      <c r="F28" s="229">
        <f t="shared" si="0"/>
        <v>2168</v>
      </c>
      <c r="G28" s="232">
        <f t="shared" si="1"/>
        <v>0.003210667472295405</v>
      </c>
      <c r="H28" s="233">
        <v>1132</v>
      </c>
      <c r="I28" s="230">
        <v>920</v>
      </c>
      <c r="J28" s="229"/>
      <c r="K28" s="230"/>
      <c r="L28" s="229">
        <f t="shared" si="2"/>
        <v>2052</v>
      </c>
      <c r="M28" s="234">
        <f t="shared" si="3"/>
        <v>0.05653021442495132</v>
      </c>
      <c r="N28" s="233">
        <v>4003</v>
      </c>
      <c r="O28" s="230">
        <v>2972</v>
      </c>
      <c r="P28" s="229">
        <v>7</v>
      </c>
      <c r="Q28" s="230"/>
      <c r="R28" s="229">
        <f t="shared" si="4"/>
        <v>6982</v>
      </c>
      <c r="S28" s="232">
        <f t="shared" si="5"/>
        <v>0.0034037400190028337</v>
      </c>
      <c r="T28" s="233">
        <v>3309</v>
      </c>
      <c r="U28" s="230">
        <v>3003</v>
      </c>
      <c r="V28" s="229">
        <v>80</v>
      </c>
      <c r="W28" s="230"/>
      <c r="X28" s="229">
        <f t="shared" si="6"/>
        <v>6392</v>
      </c>
      <c r="Y28" s="228">
        <f t="shared" si="7"/>
        <v>0.09230287859824782</v>
      </c>
    </row>
    <row r="29" spans="1:25" ht="19.5" customHeight="1" thickBot="1">
      <c r="A29" s="235" t="s">
        <v>266</v>
      </c>
      <c r="B29" s="233">
        <v>12066</v>
      </c>
      <c r="C29" s="230">
        <v>8658</v>
      </c>
      <c r="D29" s="229">
        <v>13</v>
      </c>
      <c r="E29" s="230">
        <v>20</v>
      </c>
      <c r="F29" s="229">
        <f t="shared" si="0"/>
        <v>20757</v>
      </c>
      <c r="G29" s="232">
        <f t="shared" si="1"/>
        <v>0.030739771550938988</v>
      </c>
      <c r="H29" s="233">
        <v>7518</v>
      </c>
      <c r="I29" s="230">
        <v>4528</v>
      </c>
      <c r="J29" s="229">
        <v>13</v>
      </c>
      <c r="K29" s="230">
        <v>26</v>
      </c>
      <c r="L29" s="229">
        <f t="shared" si="2"/>
        <v>12085</v>
      </c>
      <c r="M29" s="234">
        <f t="shared" si="3"/>
        <v>0.7175837815473727</v>
      </c>
      <c r="N29" s="233">
        <v>35293</v>
      </c>
      <c r="O29" s="230">
        <v>24493</v>
      </c>
      <c r="P29" s="229">
        <v>31</v>
      </c>
      <c r="Q29" s="230">
        <v>44</v>
      </c>
      <c r="R29" s="229">
        <f t="shared" si="4"/>
        <v>59861</v>
      </c>
      <c r="S29" s="232">
        <f t="shared" si="5"/>
        <v>0.029182366267191152</v>
      </c>
      <c r="T29" s="233">
        <v>22643</v>
      </c>
      <c r="U29" s="230">
        <v>12845</v>
      </c>
      <c r="V29" s="229">
        <v>52</v>
      </c>
      <c r="W29" s="230">
        <v>93</v>
      </c>
      <c r="X29" s="229">
        <f t="shared" si="6"/>
        <v>35633</v>
      </c>
      <c r="Y29" s="228">
        <f t="shared" si="7"/>
        <v>0.679931524148963</v>
      </c>
    </row>
    <row r="30" spans="1:25" s="236" customFormat="1" ht="19.5" customHeight="1">
      <c r="A30" s="243" t="s">
        <v>60</v>
      </c>
      <c r="B30" s="240">
        <f>SUM(B31:B44)</f>
        <v>106244</v>
      </c>
      <c r="C30" s="239">
        <f>SUM(C31:C44)</f>
        <v>94501</v>
      </c>
      <c r="D30" s="238">
        <f>SUM(D31:D44)</f>
        <v>224</v>
      </c>
      <c r="E30" s="239">
        <f>SUM(E31:E44)</f>
        <v>142</v>
      </c>
      <c r="F30" s="238">
        <f t="shared" si="0"/>
        <v>201111</v>
      </c>
      <c r="G30" s="241">
        <f t="shared" si="1"/>
        <v>0.2978323551756463</v>
      </c>
      <c r="H30" s="240">
        <f>SUM(H31:H44)</f>
        <v>90024</v>
      </c>
      <c r="I30" s="239">
        <f>SUM(I31:I44)</f>
        <v>83536</v>
      </c>
      <c r="J30" s="238">
        <f>SUM(J31:J44)</f>
        <v>124</v>
      </c>
      <c r="K30" s="239">
        <f>SUM(K31:K44)</f>
        <v>105</v>
      </c>
      <c r="L30" s="238">
        <f t="shared" si="2"/>
        <v>173789</v>
      </c>
      <c r="M30" s="242">
        <f t="shared" si="3"/>
        <v>0.15721363262346877</v>
      </c>
      <c r="N30" s="240">
        <f>SUM(N31:N44)</f>
        <v>312946</v>
      </c>
      <c r="O30" s="239">
        <f>SUM(O31:O44)</f>
        <v>296863</v>
      </c>
      <c r="P30" s="238">
        <f>SUM(P31:P44)</f>
        <v>401</v>
      </c>
      <c r="Q30" s="239">
        <f>SUM(Q31:Q44)</f>
        <v>278</v>
      </c>
      <c r="R30" s="238">
        <f t="shared" si="4"/>
        <v>610488</v>
      </c>
      <c r="S30" s="241">
        <f t="shared" si="5"/>
        <v>0.29761421322271586</v>
      </c>
      <c r="T30" s="240">
        <f>SUM(T31:T44)</f>
        <v>264276</v>
      </c>
      <c r="U30" s="239">
        <f>SUM(U31:U44)</f>
        <v>247333</v>
      </c>
      <c r="V30" s="238">
        <f>SUM(V31:V44)</f>
        <v>429</v>
      </c>
      <c r="W30" s="239">
        <f>SUM(W31:W44)</f>
        <v>264</v>
      </c>
      <c r="X30" s="238">
        <f t="shared" si="6"/>
        <v>512302</v>
      </c>
      <c r="Y30" s="237">
        <f t="shared" si="7"/>
        <v>0.1916564838708419</v>
      </c>
    </row>
    <row r="31" spans="1:25" ht="19.5" customHeight="1">
      <c r="A31" s="250" t="s">
        <v>285</v>
      </c>
      <c r="B31" s="247">
        <v>15788</v>
      </c>
      <c r="C31" s="245">
        <v>14037</v>
      </c>
      <c r="D31" s="246">
        <v>0</v>
      </c>
      <c r="E31" s="245">
        <v>0</v>
      </c>
      <c r="F31" s="229">
        <f t="shared" si="0"/>
        <v>29825</v>
      </c>
      <c r="G31" s="232">
        <f t="shared" si="1"/>
        <v>0.04416889177177604</v>
      </c>
      <c r="H31" s="247">
        <v>19292</v>
      </c>
      <c r="I31" s="245">
        <v>17301</v>
      </c>
      <c r="J31" s="246">
        <v>2</v>
      </c>
      <c r="K31" s="245">
        <v>6</v>
      </c>
      <c r="L31" s="246">
        <f t="shared" si="2"/>
        <v>36601</v>
      </c>
      <c r="M31" s="249">
        <f t="shared" si="3"/>
        <v>-0.18513155378268353</v>
      </c>
      <c r="N31" s="247">
        <v>46525</v>
      </c>
      <c r="O31" s="245">
        <v>45159</v>
      </c>
      <c r="P31" s="246">
        <v>0</v>
      </c>
      <c r="Q31" s="245">
        <v>0</v>
      </c>
      <c r="R31" s="229">
        <f t="shared" si="4"/>
        <v>91684</v>
      </c>
      <c r="S31" s="232">
        <f t="shared" si="5"/>
        <v>0.04469614722174962</v>
      </c>
      <c r="T31" s="251">
        <v>54388</v>
      </c>
      <c r="U31" s="245">
        <v>51190</v>
      </c>
      <c r="V31" s="246">
        <v>8</v>
      </c>
      <c r="W31" s="245">
        <v>152</v>
      </c>
      <c r="X31" s="246">
        <f t="shared" si="6"/>
        <v>105738</v>
      </c>
      <c r="Y31" s="244">
        <f t="shared" si="7"/>
        <v>-0.13291342752841928</v>
      </c>
    </row>
    <row r="32" spans="1:25" ht="19.5" customHeight="1">
      <c r="A32" s="250" t="s">
        <v>286</v>
      </c>
      <c r="B32" s="247">
        <v>14512</v>
      </c>
      <c r="C32" s="245">
        <v>13525</v>
      </c>
      <c r="D32" s="246">
        <v>0</v>
      </c>
      <c r="E32" s="245">
        <v>0</v>
      </c>
      <c r="F32" s="246">
        <f t="shared" si="0"/>
        <v>28037</v>
      </c>
      <c r="G32" s="248">
        <f t="shared" si="1"/>
        <v>0.0415209796682409</v>
      </c>
      <c r="H32" s="247">
        <v>13763</v>
      </c>
      <c r="I32" s="245">
        <v>13378</v>
      </c>
      <c r="J32" s="246"/>
      <c r="K32" s="245">
        <v>0</v>
      </c>
      <c r="L32" s="229">
        <f t="shared" si="2"/>
        <v>27141</v>
      </c>
      <c r="M32" s="249">
        <f t="shared" si="3"/>
        <v>0.03301278508529526</v>
      </c>
      <c r="N32" s="247">
        <v>42147</v>
      </c>
      <c r="O32" s="245">
        <v>41888</v>
      </c>
      <c r="P32" s="246"/>
      <c r="Q32" s="245">
        <v>0</v>
      </c>
      <c r="R32" s="246">
        <f t="shared" si="4"/>
        <v>84035</v>
      </c>
      <c r="S32" s="248">
        <f t="shared" si="5"/>
        <v>0.04096724326796092</v>
      </c>
      <c r="T32" s="251">
        <v>36979</v>
      </c>
      <c r="U32" s="245">
        <v>35927</v>
      </c>
      <c r="V32" s="246"/>
      <c r="W32" s="245">
        <v>0</v>
      </c>
      <c r="X32" s="246">
        <f t="shared" si="6"/>
        <v>72906</v>
      </c>
      <c r="Y32" s="244">
        <f t="shared" si="7"/>
        <v>0.1526486160261158</v>
      </c>
    </row>
    <row r="33" spans="1:25" ht="19.5" customHeight="1">
      <c r="A33" s="250" t="s">
        <v>287</v>
      </c>
      <c r="B33" s="247">
        <v>11659</v>
      </c>
      <c r="C33" s="245">
        <v>10830</v>
      </c>
      <c r="D33" s="246">
        <v>0</v>
      </c>
      <c r="E33" s="245">
        <v>4</v>
      </c>
      <c r="F33" s="246">
        <f t="shared" si="0"/>
        <v>22493</v>
      </c>
      <c r="G33" s="248">
        <f t="shared" si="1"/>
        <v>0.03331067502506483</v>
      </c>
      <c r="H33" s="247">
        <v>9962</v>
      </c>
      <c r="I33" s="245">
        <v>9916</v>
      </c>
      <c r="J33" s="246"/>
      <c r="K33" s="245">
        <v>0</v>
      </c>
      <c r="L33" s="246">
        <f t="shared" si="2"/>
        <v>19878</v>
      </c>
      <c r="M33" s="249">
        <f t="shared" si="3"/>
        <v>0.1315524700674111</v>
      </c>
      <c r="N33" s="247">
        <v>35955</v>
      </c>
      <c r="O33" s="245">
        <v>34558</v>
      </c>
      <c r="P33" s="246"/>
      <c r="Q33" s="245">
        <v>4</v>
      </c>
      <c r="R33" s="246">
        <f t="shared" si="4"/>
        <v>70517</v>
      </c>
      <c r="S33" s="248">
        <f t="shared" si="5"/>
        <v>0.0343771891893473</v>
      </c>
      <c r="T33" s="251">
        <v>32828</v>
      </c>
      <c r="U33" s="245">
        <v>28912</v>
      </c>
      <c r="V33" s="246"/>
      <c r="W33" s="245">
        <v>3</v>
      </c>
      <c r="X33" s="246">
        <f t="shared" si="6"/>
        <v>61743</v>
      </c>
      <c r="Y33" s="244">
        <f t="shared" si="7"/>
        <v>0.1421051779149054</v>
      </c>
    </row>
    <row r="34" spans="1:25" ht="19.5" customHeight="1">
      <c r="A34" s="250" t="s">
        <v>288</v>
      </c>
      <c r="B34" s="247">
        <v>10387</v>
      </c>
      <c r="C34" s="245">
        <v>8729</v>
      </c>
      <c r="D34" s="246">
        <v>2</v>
      </c>
      <c r="E34" s="245">
        <v>0</v>
      </c>
      <c r="F34" s="246">
        <f t="shared" si="0"/>
        <v>19118</v>
      </c>
      <c r="G34" s="248">
        <f t="shared" si="1"/>
        <v>0.02831251878936511</v>
      </c>
      <c r="H34" s="247">
        <v>8082</v>
      </c>
      <c r="I34" s="245">
        <v>6600</v>
      </c>
      <c r="J34" s="246"/>
      <c r="K34" s="245"/>
      <c r="L34" s="229">
        <f t="shared" si="2"/>
        <v>14682</v>
      </c>
      <c r="M34" s="249" t="s">
        <v>50</v>
      </c>
      <c r="N34" s="247">
        <v>29494</v>
      </c>
      <c r="O34" s="245">
        <v>27564</v>
      </c>
      <c r="P34" s="246">
        <v>2</v>
      </c>
      <c r="Q34" s="245"/>
      <c r="R34" s="229">
        <f t="shared" si="4"/>
        <v>57060</v>
      </c>
      <c r="S34" s="248">
        <f t="shared" si="5"/>
        <v>0.027816872741950972</v>
      </c>
      <c r="T34" s="251">
        <v>20737</v>
      </c>
      <c r="U34" s="245">
        <v>17093</v>
      </c>
      <c r="V34" s="246"/>
      <c r="W34" s="245">
        <v>0</v>
      </c>
      <c r="X34" s="246">
        <f t="shared" si="6"/>
        <v>37830</v>
      </c>
      <c r="Y34" s="244" t="s">
        <v>50</v>
      </c>
    </row>
    <row r="35" spans="1:25" ht="19.5" customHeight="1">
      <c r="A35" s="250" t="s">
        <v>289</v>
      </c>
      <c r="B35" s="247">
        <v>9494</v>
      </c>
      <c r="C35" s="245">
        <v>7571</v>
      </c>
      <c r="D35" s="246">
        <v>0</v>
      </c>
      <c r="E35" s="245">
        <v>0</v>
      </c>
      <c r="F35" s="246">
        <f t="shared" si="0"/>
        <v>17065</v>
      </c>
      <c r="G35" s="248">
        <f t="shared" si="1"/>
        <v>0.02527215886287873</v>
      </c>
      <c r="H35" s="247">
        <v>4953</v>
      </c>
      <c r="I35" s="245">
        <v>4242</v>
      </c>
      <c r="J35" s="246"/>
      <c r="K35" s="245"/>
      <c r="L35" s="246">
        <f t="shared" si="2"/>
        <v>9195</v>
      </c>
      <c r="M35" s="249">
        <f t="shared" si="3"/>
        <v>0.8558999456226211</v>
      </c>
      <c r="N35" s="247">
        <v>26293</v>
      </c>
      <c r="O35" s="245">
        <v>24108</v>
      </c>
      <c r="P35" s="246"/>
      <c r="Q35" s="245"/>
      <c r="R35" s="246">
        <f t="shared" si="4"/>
        <v>50401</v>
      </c>
      <c r="S35" s="248">
        <f t="shared" si="5"/>
        <v>0.024570595917754488</v>
      </c>
      <c r="T35" s="251">
        <v>14161</v>
      </c>
      <c r="U35" s="245">
        <v>13328</v>
      </c>
      <c r="V35" s="246"/>
      <c r="W35" s="245">
        <v>0</v>
      </c>
      <c r="X35" s="246">
        <f t="shared" si="6"/>
        <v>27489</v>
      </c>
      <c r="Y35" s="244">
        <f t="shared" si="7"/>
        <v>0.8334970351777073</v>
      </c>
    </row>
    <row r="36" spans="1:25" ht="19.5" customHeight="1">
      <c r="A36" s="250" t="s">
        <v>290</v>
      </c>
      <c r="B36" s="247">
        <v>7514</v>
      </c>
      <c r="C36" s="245">
        <v>7183</v>
      </c>
      <c r="D36" s="246">
        <v>0</v>
      </c>
      <c r="E36" s="245">
        <v>0</v>
      </c>
      <c r="F36" s="246">
        <f t="shared" si="0"/>
        <v>14697</v>
      </c>
      <c r="G36" s="248">
        <f t="shared" si="1"/>
        <v>0.02176530435439371</v>
      </c>
      <c r="H36" s="247">
        <v>3303</v>
      </c>
      <c r="I36" s="245">
        <v>3676</v>
      </c>
      <c r="J36" s="246"/>
      <c r="K36" s="245"/>
      <c r="L36" s="246">
        <f t="shared" si="2"/>
        <v>6979</v>
      </c>
      <c r="M36" s="249">
        <f t="shared" si="3"/>
        <v>1.1058890958590055</v>
      </c>
      <c r="N36" s="247">
        <v>20982</v>
      </c>
      <c r="O36" s="245">
        <v>21108</v>
      </c>
      <c r="P36" s="246"/>
      <c r="Q36" s="245"/>
      <c r="R36" s="246">
        <f t="shared" si="4"/>
        <v>42090</v>
      </c>
      <c r="S36" s="248">
        <f t="shared" si="5"/>
        <v>0.020518965539935444</v>
      </c>
      <c r="T36" s="251">
        <v>9169</v>
      </c>
      <c r="U36" s="245">
        <v>10858</v>
      </c>
      <c r="V36" s="246"/>
      <c r="W36" s="245"/>
      <c r="X36" s="246">
        <f t="shared" si="6"/>
        <v>20027</v>
      </c>
      <c r="Y36" s="244">
        <f t="shared" si="7"/>
        <v>1.1016627552803717</v>
      </c>
    </row>
    <row r="37" spans="1:25" ht="19.5" customHeight="1">
      <c r="A37" s="250" t="s">
        <v>291</v>
      </c>
      <c r="B37" s="247">
        <v>4806</v>
      </c>
      <c r="C37" s="245">
        <v>4577</v>
      </c>
      <c r="D37" s="246">
        <v>0</v>
      </c>
      <c r="E37" s="245">
        <v>0</v>
      </c>
      <c r="F37" s="246">
        <f t="shared" si="0"/>
        <v>9383</v>
      </c>
      <c r="G37" s="248">
        <f t="shared" si="1"/>
        <v>0.013895614802835694</v>
      </c>
      <c r="H37" s="247">
        <v>5041</v>
      </c>
      <c r="I37" s="245">
        <v>3956</v>
      </c>
      <c r="J37" s="246"/>
      <c r="K37" s="245"/>
      <c r="L37" s="246">
        <f t="shared" si="2"/>
        <v>8997</v>
      </c>
      <c r="M37" s="249">
        <f t="shared" si="3"/>
        <v>0.04290318995220632</v>
      </c>
      <c r="N37" s="247">
        <v>12350</v>
      </c>
      <c r="O37" s="245">
        <v>12170</v>
      </c>
      <c r="P37" s="246"/>
      <c r="Q37" s="245"/>
      <c r="R37" s="246">
        <f t="shared" si="4"/>
        <v>24520</v>
      </c>
      <c r="S37" s="248">
        <f t="shared" si="5"/>
        <v>0.011953552745051487</v>
      </c>
      <c r="T37" s="251">
        <v>11971</v>
      </c>
      <c r="U37" s="245">
        <v>9845</v>
      </c>
      <c r="V37" s="246"/>
      <c r="W37" s="245"/>
      <c r="X37" s="246">
        <f t="shared" si="6"/>
        <v>21816</v>
      </c>
      <c r="Y37" s="244">
        <f t="shared" si="7"/>
        <v>0.12394572790612401</v>
      </c>
    </row>
    <row r="38" spans="1:25" ht="19.5" customHeight="1">
      <c r="A38" s="250" t="s">
        <v>292</v>
      </c>
      <c r="B38" s="247">
        <v>2559</v>
      </c>
      <c r="C38" s="245">
        <v>1922</v>
      </c>
      <c r="D38" s="246">
        <v>0</v>
      </c>
      <c r="E38" s="245">
        <v>0</v>
      </c>
      <c r="F38" s="246">
        <f>SUM(B38:E38)</f>
        <v>4481</v>
      </c>
      <c r="G38" s="248">
        <f>F38/$F$9</f>
        <v>0.006636070545828279</v>
      </c>
      <c r="H38" s="247">
        <v>3474</v>
      </c>
      <c r="I38" s="245">
        <v>3577</v>
      </c>
      <c r="J38" s="246"/>
      <c r="K38" s="245"/>
      <c r="L38" s="246">
        <f>SUM(H38:K38)</f>
        <v>7051</v>
      </c>
      <c r="M38" s="249">
        <f>IF(ISERROR(F38/L38-1),"         /0",(F38/L38-1))</f>
        <v>-0.36448730676499785</v>
      </c>
      <c r="N38" s="247">
        <v>7882</v>
      </c>
      <c r="O38" s="245">
        <v>7867</v>
      </c>
      <c r="P38" s="246"/>
      <c r="Q38" s="245"/>
      <c r="R38" s="246">
        <f>SUM(N38:Q38)</f>
        <v>15749</v>
      </c>
      <c r="S38" s="248">
        <f>R38/$R$9</f>
        <v>0.007677671377724954</v>
      </c>
      <c r="T38" s="251">
        <v>16453</v>
      </c>
      <c r="U38" s="245">
        <v>16640</v>
      </c>
      <c r="V38" s="246"/>
      <c r="W38" s="245">
        <v>0</v>
      </c>
      <c r="X38" s="246">
        <f>SUM(T38:W38)</f>
        <v>33093</v>
      </c>
      <c r="Y38" s="244">
        <f>IF(ISERROR(R38/X38-1),"         /0",(R38/X38-1))</f>
        <v>-0.524098752001934</v>
      </c>
    </row>
    <row r="39" spans="1:25" ht="19.5" customHeight="1">
      <c r="A39" s="250" t="s">
        <v>293</v>
      </c>
      <c r="B39" s="247">
        <v>2432</v>
      </c>
      <c r="C39" s="245">
        <v>1593</v>
      </c>
      <c r="D39" s="246">
        <v>0</v>
      </c>
      <c r="E39" s="245">
        <v>0</v>
      </c>
      <c r="F39" s="246">
        <f t="shared" si="0"/>
        <v>4025</v>
      </c>
      <c r="G39" s="248">
        <f t="shared" si="1"/>
        <v>0.005960764103315962</v>
      </c>
      <c r="H39" s="247">
        <v>2148</v>
      </c>
      <c r="I39" s="245">
        <v>2013</v>
      </c>
      <c r="J39" s="246"/>
      <c r="K39" s="245"/>
      <c r="L39" s="246">
        <f t="shared" si="2"/>
        <v>4161</v>
      </c>
      <c r="M39" s="249">
        <f t="shared" si="3"/>
        <v>-0.032684450853160296</v>
      </c>
      <c r="N39" s="247">
        <v>7542</v>
      </c>
      <c r="O39" s="245">
        <v>5905</v>
      </c>
      <c r="P39" s="246"/>
      <c r="Q39" s="245">
        <v>0</v>
      </c>
      <c r="R39" s="246">
        <f t="shared" si="4"/>
        <v>13447</v>
      </c>
      <c r="S39" s="248">
        <f t="shared" si="5"/>
        <v>0.006555441425885292</v>
      </c>
      <c r="T39" s="251">
        <v>7309</v>
      </c>
      <c r="U39" s="245">
        <v>5739</v>
      </c>
      <c r="V39" s="246"/>
      <c r="W39" s="245">
        <v>0</v>
      </c>
      <c r="X39" s="246">
        <f t="shared" si="6"/>
        <v>13048</v>
      </c>
      <c r="Y39" s="244">
        <f t="shared" si="7"/>
        <v>0.030579399141630992</v>
      </c>
    </row>
    <row r="40" spans="1:25" ht="19.5" customHeight="1">
      <c r="A40" s="250" t="s">
        <v>294</v>
      </c>
      <c r="B40" s="247">
        <v>1684</v>
      </c>
      <c r="C40" s="245">
        <v>1631</v>
      </c>
      <c r="D40" s="246">
        <v>0</v>
      </c>
      <c r="E40" s="245">
        <v>0</v>
      </c>
      <c r="F40" s="246">
        <f t="shared" si="0"/>
        <v>3315</v>
      </c>
      <c r="G40" s="248">
        <f t="shared" si="1"/>
        <v>0.004909300124842836</v>
      </c>
      <c r="H40" s="247">
        <v>904</v>
      </c>
      <c r="I40" s="245">
        <v>883</v>
      </c>
      <c r="J40" s="246"/>
      <c r="K40" s="245"/>
      <c r="L40" s="246">
        <f t="shared" si="2"/>
        <v>1787</v>
      </c>
      <c r="M40" s="249">
        <f t="shared" si="3"/>
        <v>0.855064353665361</v>
      </c>
      <c r="N40" s="247">
        <v>4750</v>
      </c>
      <c r="O40" s="245">
        <v>4755</v>
      </c>
      <c r="P40" s="246"/>
      <c r="Q40" s="245"/>
      <c r="R40" s="246">
        <f t="shared" si="4"/>
        <v>9505</v>
      </c>
      <c r="S40" s="248">
        <f t="shared" si="5"/>
        <v>0.004633707946236313</v>
      </c>
      <c r="T40" s="251">
        <v>2694</v>
      </c>
      <c r="U40" s="245">
        <v>2614</v>
      </c>
      <c r="V40" s="246"/>
      <c r="W40" s="245"/>
      <c r="X40" s="246">
        <f t="shared" si="6"/>
        <v>5308</v>
      </c>
      <c r="Y40" s="244">
        <f t="shared" si="7"/>
        <v>0.7906932931424264</v>
      </c>
    </row>
    <row r="41" spans="1:25" ht="19.5" customHeight="1">
      <c r="A41" s="250" t="s">
        <v>295</v>
      </c>
      <c r="B41" s="247">
        <v>1911</v>
      </c>
      <c r="C41" s="245">
        <v>1301</v>
      </c>
      <c r="D41" s="246">
        <v>59</v>
      </c>
      <c r="E41" s="245">
        <v>2</v>
      </c>
      <c r="F41" s="246">
        <f t="shared" si="0"/>
        <v>3273</v>
      </c>
      <c r="G41" s="248">
        <f t="shared" si="1"/>
        <v>0.004847100847243017</v>
      </c>
      <c r="H41" s="247">
        <v>1451</v>
      </c>
      <c r="I41" s="245">
        <v>983</v>
      </c>
      <c r="J41" s="246"/>
      <c r="K41" s="245"/>
      <c r="L41" s="246">
        <f t="shared" si="2"/>
        <v>2434</v>
      </c>
      <c r="M41" s="249">
        <f t="shared" si="3"/>
        <v>0.34470008216926873</v>
      </c>
      <c r="N41" s="247">
        <v>5502</v>
      </c>
      <c r="O41" s="245">
        <v>4432</v>
      </c>
      <c r="P41" s="246">
        <v>59</v>
      </c>
      <c r="Q41" s="245">
        <v>2</v>
      </c>
      <c r="R41" s="246">
        <f t="shared" si="4"/>
        <v>9995</v>
      </c>
      <c r="S41" s="248">
        <f t="shared" si="5"/>
        <v>0.004872584000276901</v>
      </c>
      <c r="T41" s="251">
        <v>3833</v>
      </c>
      <c r="U41" s="245">
        <v>3056</v>
      </c>
      <c r="V41" s="246"/>
      <c r="W41" s="245">
        <v>0</v>
      </c>
      <c r="X41" s="246">
        <f t="shared" si="6"/>
        <v>6889</v>
      </c>
      <c r="Y41" s="244">
        <f t="shared" si="7"/>
        <v>0.4508636957468428</v>
      </c>
    </row>
    <row r="42" spans="1:25" ht="19.5" customHeight="1">
      <c r="A42" s="250" t="s">
        <v>296</v>
      </c>
      <c r="B42" s="247">
        <v>1617</v>
      </c>
      <c r="C42" s="245">
        <v>1512</v>
      </c>
      <c r="D42" s="246">
        <v>0</v>
      </c>
      <c r="E42" s="245">
        <v>0</v>
      </c>
      <c r="F42" s="246">
        <f t="shared" si="0"/>
        <v>3129</v>
      </c>
      <c r="G42" s="248">
        <f t="shared" si="1"/>
        <v>0.004633846181186496</v>
      </c>
      <c r="H42" s="247">
        <v>1571</v>
      </c>
      <c r="I42" s="245">
        <v>1469</v>
      </c>
      <c r="J42" s="246"/>
      <c r="K42" s="245">
        <v>0</v>
      </c>
      <c r="L42" s="246">
        <f t="shared" si="2"/>
        <v>3040</v>
      </c>
      <c r="M42" s="249">
        <f t="shared" si="3"/>
        <v>0.02927631578947376</v>
      </c>
      <c r="N42" s="247">
        <v>5182</v>
      </c>
      <c r="O42" s="245">
        <v>5147</v>
      </c>
      <c r="P42" s="246"/>
      <c r="Q42" s="245">
        <v>0</v>
      </c>
      <c r="R42" s="246">
        <f t="shared" si="4"/>
        <v>10329</v>
      </c>
      <c r="S42" s="248">
        <f t="shared" si="5"/>
        <v>0.005035409718745384</v>
      </c>
      <c r="T42" s="251">
        <v>5423</v>
      </c>
      <c r="U42" s="245">
        <v>4820</v>
      </c>
      <c r="V42" s="246"/>
      <c r="W42" s="245">
        <v>0</v>
      </c>
      <c r="X42" s="246">
        <f t="shared" si="6"/>
        <v>10243</v>
      </c>
      <c r="Y42" s="244">
        <f t="shared" si="7"/>
        <v>0.008395977740896177</v>
      </c>
    </row>
    <row r="43" spans="1:25" ht="19.5" customHeight="1">
      <c r="A43" s="250" t="s">
        <v>297</v>
      </c>
      <c r="B43" s="247">
        <v>1324</v>
      </c>
      <c r="C43" s="245">
        <v>1215</v>
      </c>
      <c r="D43" s="246">
        <v>8</v>
      </c>
      <c r="E43" s="245">
        <v>0</v>
      </c>
      <c r="F43" s="246">
        <f t="shared" si="0"/>
        <v>2547</v>
      </c>
      <c r="G43" s="248">
        <f t="shared" si="1"/>
        <v>0.0037719419058747216</v>
      </c>
      <c r="H43" s="247">
        <v>1189</v>
      </c>
      <c r="I43" s="245">
        <v>1121</v>
      </c>
      <c r="J43" s="246"/>
      <c r="K43" s="245"/>
      <c r="L43" s="246">
        <f t="shared" si="2"/>
        <v>2310</v>
      </c>
      <c r="M43" s="249" t="s">
        <v>50</v>
      </c>
      <c r="N43" s="247">
        <v>4927</v>
      </c>
      <c r="O43" s="245">
        <v>3804</v>
      </c>
      <c r="P43" s="246">
        <v>8</v>
      </c>
      <c r="Q43" s="245">
        <v>0</v>
      </c>
      <c r="R43" s="229">
        <f t="shared" si="4"/>
        <v>8739</v>
      </c>
      <c r="S43" s="248">
        <f t="shared" si="5"/>
        <v>0.0042602812984912294</v>
      </c>
      <c r="T43" s="251">
        <v>4420</v>
      </c>
      <c r="U43" s="245">
        <v>3501</v>
      </c>
      <c r="V43" s="246">
        <v>3</v>
      </c>
      <c r="W43" s="245"/>
      <c r="X43" s="246">
        <f t="shared" si="6"/>
        <v>7924</v>
      </c>
      <c r="Y43" s="244" t="s">
        <v>50</v>
      </c>
    </row>
    <row r="44" spans="1:25" ht="19.5" customHeight="1" thickBot="1">
      <c r="A44" s="250" t="s">
        <v>266</v>
      </c>
      <c r="B44" s="247">
        <v>20557</v>
      </c>
      <c r="C44" s="245">
        <v>18875</v>
      </c>
      <c r="D44" s="246">
        <v>155</v>
      </c>
      <c r="E44" s="245">
        <v>136</v>
      </c>
      <c r="F44" s="246">
        <f aca="true" t="shared" si="8" ref="F44:F70">SUM(B44:E44)</f>
        <v>39723</v>
      </c>
      <c r="G44" s="248">
        <f aca="true" t="shared" si="9" ref="G44:G70">F44/$F$9</f>
        <v>0.05882718819279999</v>
      </c>
      <c r="H44" s="247">
        <v>14891</v>
      </c>
      <c r="I44" s="245">
        <v>14421</v>
      </c>
      <c r="J44" s="246">
        <v>122</v>
      </c>
      <c r="K44" s="245">
        <v>99</v>
      </c>
      <c r="L44" s="246">
        <f aca="true" t="shared" si="10" ref="L44:L70">SUM(H44:K44)</f>
        <v>29533</v>
      </c>
      <c r="M44" s="249">
        <f aca="true" t="shared" si="11" ref="M44:M70">IF(ISERROR(F44/L44-1),"         /0",(F44/L44-1))</f>
        <v>0.3450377543764602</v>
      </c>
      <c r="N44" s="247">
        <v>63415</v>
      </c>
      <c r="O44" s="245">
        <v>58398</v>
      </c>
      <c r="P44" s="246">
        <v>332</v>
      </c>
      <c r="Q44" s="245">
        <v>272</v>
      </c>
      <c r="R44" s="246">
        <f aca="true" t="shared" si="12" ref="R44:R70">SUM(N44:Q44)</f>
        <v>122417</v>
      </c>
      <c r="S44" s="248">
        <f aca="true" t="shared" si="13" ref="S44:S70">R44/$R$9</f>
        <v>0.059678550831605545</v>
      </c>
      <c r="T44" s="251">
        <v>43911</v>
      </c>
      <c r="U44" s="245">
        <v>43810</v>
      </c>
      <c r="V44" s="246">
        <v>418</v>
      </c>
      <c r="W44" s="245">
        <v>109</v>
      </c>
      <c r="X44" s="246">
        <f aca="true" t="shared" si="14" ref="X44:X71">SUM(T44:W44)</f>
        <v>88248</v>
      </c>
      <c r="Y44" s="244">
        <f aca="true" t="shared" si="15" ref="Y44:Y70">IF(ISERROR(R44/X44-1),"         /0",(R44/X44-1))</f>
        <v>0.38719291088749896</v>
      </c>
    </row>
    <row r="45" spans="1:25" s="236" customFormat="1" ht="19.5" customHeight="1">
      <c r="A45" s="243" t="s">
        <v>59</v>
      </c>
      <c r="B45" s="240">
        <f>SUM(B46:B53)</f>
        <v>44716</v>
      </c>
      <c r="C45" s="239">
        <f>SUM(C46:C53)</f>
        <v>37190</v>
      </c>
      <c r="D45" s="238">
        <f>SUM(D46:D53)</f>
        <v>44</v>
      </c>
      <c r="E45" s="239">
        <f>SUM(E46:E53)</f>
        <v>16</v>
      </c>
      <c r="F45" s="238">
        <f t="shared" si="8"/>
        <v>81966</v>
      </c>
      <c r="G45" s="241">
        <f t="shared" si="9"/>
        <v>0.1213863330415891</v>
      </c>
      <c r="H45" s="240">
        <f>SUM(H46:H53)</f>
        <v>43933</v>
      </c>
      <c r="I45" s="239">
        <f>SUM(I46:I53)</f>
        <v>35486</v>
      </c>
      <c r="J45" s="238">
        <f>SUM(J46:J53)</f>
        <v>10</v>
      </c>
      <c r="K45" s="239">
        <f>SUM(K46:K53)</f>
        <v>221</v>
      </c>
      <c r="L45" s="238">
        <f t="shared" si="10"/>
        <v>79650</v>
      </c>
      <c r="M45" s="242">
        <f t="shared" si="11"/>
        <v>0.029077212806026376</v>
      </c>
      <c r="N45" s="240">
        <f>SUM(N46:N53)</f>
        <v>133355</v>
      </c>
      <c r="O45" s="239">
        <f>SUM(O46:O53)</f>
        <v>115886</v>
      </c>
      <c r="P45" s="238">
        <f>SUM(P46:P53)</f>
        <v>51</v>
      </c>
      <c r="Q45" s="239">
        <f>SUM(Q46:Q53)</f>
        <v>24</v>
      </c>
      <c r="R45" s="238">
        <f t="shared" si="12"/>
        <v>249316</v>
      </c>
      <c r="S45" s="241">
        <f t="shared" si="13"/>
        <v>0.12154208630445582</v>
      </c>
      <c r="T45" s="240">
        <f>SUM(T46:T53)</f>
        <v>136736</v>
      </c>
      <c r="U45" s="239">
        <f>SUM(U46:U53)</f>
        <v>114127</v>
      </c>
      <c r="V45" s="238">
        <f>SUM(V46:V53)</f>
        <v>44</v>
      </c>
      <c r="W45" s="239">
        <f>SUM(W46:W53)</f>
        <v>231</v>
      </c>
      <c r="X45" s="238">
        <f t="shared" si="14"/>
        <v>251138</v>
      </c>
      <c r="Y45" s="237">
        <f t="shared" si="15"/>
        <v>-0.007254975352196769</v>
      </c>
    </row>
    <row r="46" spans="1:25" ht="19.5" customHeight="1">
      <c r="A46" s="250" t="s">
        <v>298</v>
      </c>
      <c r="B46" s="247">
        <v>15766</v>
      </c>
      <c r="C46" s="245">
        <v>14109</v>
      </c>
      <c r="D46" s="246">
        <v>1</v>
      </c>
      <c r="E46" s="245">
        <v>0</v>
      </c>
      <c r="F46" s="246">
        <f t="shared" si="8"/>
        <v>29876</v>
      </c>
      <c r="G46" s="248">
        <f t="shared" si="9"/>
        <v>0.044244419466004395</v>
      </c>
      <c r="H46" s="247">
        <v>18098</v>
      </c>
      <c r="I46" s="245">
        <v>14578</v>
      </c>
      <c r="J46" s="246"/>
      <c r="K46" s="245"/>
      <c r="L46" s="246">
        <f t="shared" si="10"/>
        <v>32676</v>
      </c>
      <c r="M46" s="249">
        <f t="shared" si="11"/>
        <v>-0.0856898029134533</v>
      </c>
      <c r="N46" s="247">
        <v>46048</v>
      </c>
      <c r="O46" s="245">
        <v>44845</v>
      </c>
      <c r="P46" s="246">
        <v>1</v>
      </c>
      <c r="Q46" s="245"/>
      <c r="R46" s="246">
        <f t="shared" si="12"/>
        <v>90894</v>
      </c>
      <c r="S46" s="248">
        <f t="shared" si="13"/>
        <v>0.04431102052237806</v>
      </c>
      <c r="T46" s="247">
        <v>55457</v>
      </c>
      <c r="U46" s="245">
        <v>49599</v>
      </c>
      <c r="V46" s="246"/>
      <c r="W46" s="245"/>
      <c r="X46" s="229">
        <f t="shared" si="14"/>
        <v>105056</v>
      </c>
      <c r="Y46" s="244">
        <f t="shared" si="15"/>
        <v>-0.1348042948522693</v>
      </c>
    </row>
    <row r="47" spans="1:25" ht="19.5" customHeight="1">
      <c r="A47" s="250" t="s">
        <v>299</v>
      </c>
      <c r="B47" s="247">
        <v>8767</v>
      </c>
      <c r="C47" s="245">
        <v>6699</v>
      </c>
      <c r="D47" s="246">
        <v>0</v>
      </c>
      <c r="E47" s="245">
        <v>0</v>
      </c>
      <c r="F47" s="246">
        <f t="shared" si="8"/>
        <v>15466</v>
      </c>
      <c r="G47" s="248">
        <f t="shared" si="9"/>
        <v>0.022904143508542776</v>
      </c>
      <c r="H47" s="247">
        <v>6324</v>
      </c>
      <c r="I47" s="245">
        <v>5311</v>
      </c>
      <c r="J47" s="246"/>
      <c r="K47" s="245">
        <v>0</v>
      </c>
      <c r="L47" s="246">
        <f t="shared" si="10"/>
        <v>11635</v>
      </c>
      <c r="M47" s="249">
        <f t="shared" si="11"/>
        <v>0.32926514825956166</v>
      </c>
      <c r="N47" s="247">
        <v>22530</v>
      </c>
      <c r="O47" s="245">
        <v>18618</v>
      </c>
      <c r="P47" s="246"/>
      <c r="Q47" s="245">
        <v>0</v>
      </c>
      <c r="R47" s="246">
        <f t="shared" si="12"/>
        <v>41148</v>
      </c>
      <c r="S47" s="248">
        <f t="shared" si="13"/>
        <v>0.02005973851359619</v>
      </c>
      <c r="T47" s="247">
        <v>17324</v>
      </c>
      <c r="U47" s="245">
        <v>14694</v>
      </c>
      <c r="V47" s="246"/>
      <c r="W47" s="245">
        <v>0</v>
      </c>
      <c r="X47" s="229">
        <f t="shared" si="14"/>
        <v>32018</v>
      </c>
      <c r="Y47" s="244">
        <f t="shared" si="15"/>
        <v>0.2851521019426573</v>
      </c>
    </row>
    <row r="48" spans="1:25" ht="19.5" customHeight="1">
      <c r="A48" s="250" t="s">
        <v>300</v>
      </c>
      <c r="B48" s="247">
        <v>6667</v>
      </c>
      <c r="C48" s="245">
        <v>5759</v>
      </c>
      <c r="D48" s="246">
        <v>0</v>
      </c>
      <c r="E48" s="245">
        <v>0</v>
      </c>
      <c r="F48" s="246">
        <f t="shared" si="8"/>
        <v>12426</v>
      </c>
      <c r="G48" s="248">
        <f t="shared" si="9"/>
        <v>0.018402100558460657</v>
      </c>
      <c r="H48" s="247">
        <v>7380</v>
      </c>
      <c r="I48" s="245">
        <v>6526</v>
      </c>
      <c r="J48" s="246"/>
      <c r="K48" s="245"/>
      <c r="L48" s="246">
        <f t="shared" si="10"/>
        <v>13906</v>
      </c>
      <c r="M48" s="249">
        <f t="shared" si="11"/>
        <v>-0.10642887962030778</v>
      </c>
      <c r="N48" s="247">
        <v>19830</v>
      </c>
      <c r="O48" s="245">
        <v>18138</v>
      </c>
      <c r="P48" s="246"/>
      <c r="Q48" s="245"/>
      <c r="R48" s="246">
        <f t="shared" si="12"/>
        <v>37968</v>
      </c>
      <c r="S48" s="248">
        <f t="shared" si="13"/>
        <v>0.018509481673087882</v>
      </c>
      <c r="T48" s="247">
        <v>22128</v>
      </c>
      <c r="U48" s="245">
        <v>19927</v>
      </c>
      <c r="V48" s="246"/>
      <c r="W48" s="245"/>
      <c r="X48" s="229">
        <f t="shared" si="14"/>
        <v>42055</v>
      </c>
      <c r="Y48" s="244">
        <f t="shared" si="15"/>
        <v>-0.09718226132445607</v>
      </c>
    </row>
    <row r="49" spans="1:25" ht="19.5" customHeight="1">
      <c r="A49" s="250" t="s">
        <v>301</v>
      </c>
      <c r="B49" s="247">
        <v>3724</v>
      </c>
      <c r="C49" s="245">
        <v>3183</v>
      </c>
      <c r="D49" s="246">
        <v>0</v>
      </c>
      <c r="E49" s="245">
        <v>0</v>
      </c>
      <c r="F49" s="246">
        <f t="shared" si="8"/>
        <v>6907</v>
      </c>
      <c r="G49" s="248">
        <f t="shared" si="9"/>
        <v>0.010228819294808286</v>
      </c>
      <c r="H49" s="247">
        <v>4514</v>
      </c>
      <c r="I49" s="245">
        <v>3135</v>
      </c>
      <c r="J49" s="246">
        <v>1</v>
      </c>
      <c r="K49" s="245"/>
      <c r="L49" s="246">
        <f t="shared" si="10"/>
        <v>7650</v>
      </c>
      <c r="M49" s="249">
        <f t="shared" si="11"/>
        <v>-0.09712418300653591</v>
      </c>
      <c r="N49" s="247">
        <v>12760</v>
      </c>
      <c r="O49" s="245">
        <v>10228</v>
      </c>
      <c r="P49" s="246"/>
      <c r="Q49" s="245"/>
      <c r="R49" s="246">
        <f t="shared" si="12"/>
        <v>22988</v>
      </c>
      <c r="S49" s="248">
        <f t="shared" si="13"/>
        <v>0.011206699449561321</v>
      </c>
      <c r="T49" s="247">
        <v>15148</v>
      </c>
      <c r="U49" s="245">
        <v>10493</v>
      </c>
      <c r="V49" s="246">
        <v>1</v>
      </c>
      <c r="W49" s="245"/>
      <c r="X49" s="229">
        <f t="shared" si="14"/>
        <v>25642</v>
      </c>
      <c r="Y49" s="244">
        <f t="shared" si="15"/>
        <v>-0.10350206692145703</v>
      </c>
    </row>
    <row r="50" spans="1:25" ht="19.5" customHeight="1">
      <c r="A50" s="250" t="s">
        <v>302</v>
      </c>
      <c r="B50" s="247">
        <v>2354</v>
      </c>
      <c r="C50" s="245">
        <v>2002</v>
      </c>
      <c r="D50" s="246">
        <v>0</v>
      </c>
      <c r="E50" s="245">
        <v>0</v>
      </c>
      <c r="F50" s="246">
        <f t="shared" si="8"/>
        <v>4356</v>
      </c>
      <c r="G50" s="248">
        <f t="shared" si="9"/>
        <v>0.006450953648209771</v>
      </c>
      <c r="H50" s="247">
        <v>1720</v>
      </c>
      <c r="I50" s="245">
        <v>1668</v>
      </c>
      <c r="J50" s="246"/>
      <c r="K50" s="245"/>
      <c r="L50" s="246">
        <f t="shared" si="10"/>
        <v>3388</v>
      </c>
      <c r="M50" s="249">
        <f t="shared" si="11"/>
        <v>0.2857142857142858</v>
      </c>
      <c r="N50" s="247">
        <v>5890</v>
      </c>
      <c r="O50" s="245">
        <v>6193</v>
      </c>
      <c r="P50" s="246"/>
      <c r="Q50" s="245"/>
      <c r="R50" s="246">
        <f t="shared" si="12"/>
        <v>12083</v>
      </c>
      <c r="S50" s="248">
        <f t="shared" si="13"/>
        <v>0.00589048849178047</v>
      </c>
      <c r="T50" s="247">
        <v>5277</v>
      </c>
      <c r="U50" s="245">
        <v>5248</v>
      </c>
      <c r="V50" s="246"/>
      <c r="W50" s="245"/>
      <c r="X50" s="229">
        <f t="shared" si="14"/>
        <v>10525</v>
      </c>
      <c r="Y50" s="244">
        <f t="shared" si="15"/>
        <v>0.1480285035629454</v>
      </c>
    </row>
    <row r="51" spans="1:25" ht="19.5" customHeight="1">
      <c r="A51" s="250" t="s">
        <v>303</v>
      </c>
      <c r="B51" s="247">
        <v>2162</v>
      </c>
      <c r="C51" s="245">
        <v>1635</v>
      </c>
      <c r="D51" s="246">
        <v>15</v>
      </c>
      <c r="E51" s="245">
        <v>0</v>
      </c>
      <c r="F51" s="246">
        <f t="shared" si="8"/>
        <v>3812</v>
      </c>
      <c r="G51" s="248">
        <f t="shared" si="9"/>
        <v>0.0056453249097740245</v>
      </c>
      <c r="H51" s="247">
        <v>1945</v>
      </c>
      <c r="I51" s="245">
        <v>1376</v>
      </c>
      <c r="J51" s="246"/>
      <c r="K51" s="245"/>
      <c r="L51" s="246">
        <f t="shared" si="10"/>
        <v>3321</v>
      </c>
      <c r="M51" s="249">
        <f t="shared" si="11"/>
        <v>0.14784703402589572</v>
      </c>
      <c r="N51" s="247">
        <v>6729</v>
      </c>
      <c r="O51" s="245">
        <v>5426</v>
      </c>
      <c r="P51" s="246">
        <v>15</v>
      </c>
      <c r="Q51" s="245"/>
      <c r="R51" s="246">
        <f t="shared" si="12"/>
        <v>12170</v>
      </c>
      <c r="S51" s="248">
        <f t="shared" si="13"/>
        <v>0.005932901178926452</v>
      </c>
      <c r="T51" s="247">
        <v>6051</v>
      </c>
      <c r="U51" s="245">
        <v>4596</v>
      </c>
      <c r="V51" s="246">
        <v>1</v>
      </c>
      <c r="W51" s="245"/>
      <c r="X51" s="229">
        <f t="shared" si="14"/>
        <v>10648</v>
      </c>
      <c r="Y51" s="244">
        <f t="shared" si="15"/>
        <v>0.14293764087152527</v>
      </c>
    </row>
    <row r="52" spans="1:25" ht="19.5" customHeight="1">
      <c r="A52" s="250" t="s">
        <v>304</v>
      </c>
      <c r="B52" s="247">
        <v>976</v>
      </c>
      <c r="C52" s="245">
        <v>1032</v>
      </c>
      <c r="D52" s="246">
        <v>6</v>
      </c>
      <c r="E52" s="245">
        <v>1</v>
      </c>
      <c r="F52" s="246">
        <f t="shared" si="8"/>
        <v>2015</v>
      </c>
      <c r="G52" s="248">
        <f t="shared" si="9"/>
        <v>0.002984084389610351</v>
      </c>
      <c r="H52" s="247">
        <v>831</v>
      </c>
      <c r="I52" s="245">
        <v>938</v>
      </c>
      <c r="J52" s="246"/>
      <c r="K52" s="245"/>
      <c r="L52" s="246">
        <f t="shared" si="10"/>
        <v>1769</v>
      </c>
      <c r="M52" s="249">
        <f t="shared" si="11"/>
        <v>0.1390616167326173</v>
      </c>
      <c r="N52" s="247">
        <v>4384</v>
      </c>
      <c r="O52" s="245">
        <v>3279</v>
      </c>
      <c r="P52" s="246">
        <v>6</v>
      </c>
      <c r="Q52" s="245">
        <v>1</v>
      </c>
      <c r="R52" s="246">
        <f t="shared" si="12"/>
        <v>7670</v>
      </c>
      <c r="S52" s="248">
        <f t="shared" si="13"/>
        <v>0.003739141498961864</v>
      </c>
      <c r="T52" s="247">
        <v>3207</v>
      </c>
      <c r="U52" s="245">
        <v>3063</v>
      </c>
      <c r="V52" s="246">
        <v>4</v>
      </c>
      <c r="W52" s="245"/>
      <c r="X52" s="229">
        <f t="shared" si="14"/>
        <v>6274</v>
      </c>
      <c r="Y52" s="244">
        <f t="shared" si="15"/>
        <v>0.22250557857825948</v>
      </c>
    </row>
    <row r="53" spans="1:25" ht="19.5" customHeight="1" thickBot="1">
      <c r="A53" s="250" t="s">
        <v>266</v>
      </c>
      <c r="B53" s="247">
        <v>4300</v>
      </c>
      <c r="C53" s="245">
        <v>2771</v>
      </c>
      <c r="D53" s="246">
        <v>22</v>
      </c>
      <c r="E53" s="245">
        <v>15</v>
      </c>
      <c r="F53" s="246">
        <f t="shared" si="8"/>
        <v>7108</v>
      </c>
      <c r="G53" s="248">
        <f t="shared" si="9"/>
        <v>0.010526487266178847</v>
      </c>
      <c r="H53" s="247">
        <v>3121</v>
      </c>
      <c r="I53" s="245">
        <v>1954</v>
      </c>
      <c r="J53" s="246">
        <v>9</v>
      </c>
      <c r="K53" s="245">
        <v>221</v>
      </c>
      <c r="L53" s="246">
        <f t="shared" si="10"/>
        <v>5305</v>
      </c>
      <c r="M53" s="249">
        <f t="shared" si="11"/>
        <v>0.3398680490103676</v>
      </c>
      <c r="N53" s="247">
        <v>15184</v>
      </c>
      <c r="O53" s="245">
        <v>9159</v>
      </c>
      <c r="P53" s="246">
        <v>29</v>
      </c>
      <c r="Q53" s="245">
        <v>23</v>
      </c>
      <c r="R53" s="246">
        <f t="shared" si="12"/>
        <v>24395</v>
      </c>
      <c r="S53" s="248">
        <f t="shared" si="13"/>
        <v>0.011892614976163582</v>
      </c>
      <c r="T53" s="247">
        <v>12144</v>
      </c>
      <c r="U53" s="245">
        <v>6507</v>
      </c>
      <c r="V53" s="246">
        <v>38</v>
      </c>
      <c r="W53" s="245">
        <v>231</v>
      </c>
      <c r="X53" s="229">
        <f t="shared" si="14"/>
        <v>18920</v>
      </c>
      <c r="Y53" s="244">
        <f t="shared" si="15"/>
        <v>0.28937632135306557</v>
      </c>
    </row>
    <row r="54" spans="1:25" s="236" customFormat="1" ht="19.5" customHeight="1">
      <c r="A54" s="243" t="s">
        <v>58</v>
      </c>
      <c r="B54" s="240">
        <f>SUM(B55:B66)</f>
        <v>81206</v>
      </c>
      <c r="C54" s="239">
        <f>SUM(C55:C66)</f>
        <v>72999</v>
      </c>
      <c r="D54" s="238">
        <f>SUM(D55:D66)</f>
        <v>4008</v>
      </c>
      <c r="E54" s="239">
        <f>SUM(E55:E66)</f>
        <v>3965</v>
      </c>
      <c r="F54" s="238">
        <f t="shared" si="8"/>
        <v>162178</v>
      </c>
      <c r="G54" s="241">
        <f t="shared" si="9"/>
        <v>0.2401751057757953</v>
      </c>
      <c r="H54" s="240">
        <f>SUM(H55:H66)</f>
        <v>78660</v>
      </c>
      <c r="I54" s="239">
        <f>SUM(I55:I66)</f>
        <v>69729</v>
      </c>
      <c r="J54" s="238">
        <f>SUM(J55:J66)</f>
        <v>1171</v>
      </c>
      <c r="K54" s="239">
        <f>SUM(K55:K66)</f>
        <v>466</v>
      </c>
      <c r="L54" s="238">
        <f t="shared" si="10"/>
        <v>150026</v>
      </c>
      <c r="M54" s="242">
        <f t="shared" si="11"/>
        <v>0.08099929345580104</v>
      </c>
      <c r="N54" s="240">
        <f>SUM(N55:N66)</f>
        <v>250868</v>
      </c>
      <c r="O54" s="239">
        <f>SUM(O55:O66)</f>
        <v>233395</v>
      </c>
      <c r="P54" s="238">
        <f>SUM(P55:P66)</f>
        <v>12794</v>
      </c>
      <c r="Q54" s="239">
        <f>SUM(Q55:Q66)</f>
        <v>13540</v>
      </c>
      <c r="R54" s="238">
        <f t="shared" si="12"/>
        <v>510597</v>
      </c>
      <c r="S54" s="241">
        <f t="shared" si="13"/>
        <v>0.24891713584686193</v>
      </c>
      <c r="T54" s="240">
        <f>SUM(T55:T66)</f>
        <v>238499</v>
      </c>
      <c r="U54" s="239">
        <f>SUM(U55:U66)</f>
        <v>214961</v>
      </c>
      <c r="V54" s="238">
        <f>SUM(V55:V66)</f>
        <v>3791</v>
      </c>
      <c r="W54" s="239">
        <f>SUM(W55:W66)</f>
        <v>3074</v>
      </c>
      <c r="X54" s="238">
        <f t="shared" si="14"/>
        <v>460325</v>
      </c>
      <c r="Y54" s="237">
        <f t="shared" si="15"/>
        <v>0.10920979742573178</v>
      </c>
    </row>
    <row r="55" spans="1:25" s="220" customFormat="1" ht="19.5" customHeight="1">
      <c r="A55" s="235" t="s">
        <v>305</v>
      </c>
      <c r="B55" s="233">
        <v>21419</v>
      </c>
      <c r="C55" s="230">
        <v>18765</v>
      </c>
      <c r="D55" s="229">
        <v>1217</v>
      </c>
      <c r="E55" s="230">
        <v>1184</v>
      </c>
      <c r="F55" s="229">
        <f t="shared" si="8"/>
        <v>42585</v>
      </c>
      <c r="G55" s="232">
        <f t="shared" si="9"/>
        <v>0.06306562468067335</v>
      </c>
      <c r="H55" s="233">
        <v>20355</v>
      </c>
      <c r="I55" s="230">
        <v>18309</v>
      </c>
      <c r="J55" s="229">
        <v>8</v>
      </c>
      <c r="K55" s="230">
        <v>9</v>
      </c>
      <c r="L55" s="229">
        <f t="shared" si="10"/>
        <v>38681</v>
      </c>
      <c r="M55" s="234">
        <f t="shared" si="11"/>
        <v>0.10092810423722232</v>
      </c>
      <c r="N55" s="233">
        <v>63332</v>
      </c>
      <c r="O55" s="230">
        <v>62892</v>
      </c>
      <c r="P55" s="229">
        <v>4486</v>
      </c>
      <c r="Q55" s="230">
        <v>4592</v>
      </c>
      <c r="R55" s="229">
        <f t="shared" si="12"/>
        <v>135302</v>
      </c>
      <c r="S55" s="232">
        <f t="shared" si="13"/>
        <v>0.06596001604857081</v>
      </c>
      <c r="T55" s="231">
        <v>60155</v>
      </c>
      <c r="U55" s="230">
        <v>58191</v>
      </c>
      <c r="V55" s="229">
        <v>11</v>
      </c>
      <c r="W55" s="230">
        <v>19</v>
      </c>
      <c r="X55" s="229">
        <f t="shared" si="14"/>
        <v>118376</v>
      </c>
      <c r="Y55" s="228">
        <f t="shared" si="15"/>
        <v>0.1429850645401094</v>
      </c>
    </row>
    <row r="56" spans="1:25" s="220" customFormat="1" ht="19.5" customHeight="1">
      <c r="A56" s="235" t="s">
        <v>306</v>
      </c>
      <c r="B56" s="233">
        <v>10661</v>
      </c>
      <c r="C56" s="230">
        <v>10063</v>
      </c>
      <c r="D56" s="229">
        <v>525</v>
      </c>
      <c r="E56" s="230">
        <v>533</v>
      </c>
      <c r="F56" s="229">
        <f t="shared" si="8"/>
        <v>21782</v>
      </c>
      <c r="G56" s="232">
        <f t="shared" si="9"/>
        <v>0.032257730111410754</v>
      </c>
      <c r="H56" s="233">
        <v>10059</v>
      </c>
      <c r="I56" s="230">
        <v>9232</v>
      </c>
      <c r="J56" s="229"/>
      <c r="K56" s="230">
        <v>0</v>
      </c>
      <c r="L56" s="229">
        <f t="shared" si="10"/>
        <v>19291</v>
      </c>
      <c r="M56" s="234">
        <f t="shared" si="11"/>
        <v>0.12912757244310824</v>
      </c>
      <c r="N56" s="233">
        <v>33542</v>
      </c>
      <c r="O56" s="230">
        <v>32407</v>
      </c>
      <c r="P56" s="229">
        <v>1854</v>
      </c>
      <c r="Q56" s="230">
        <v>1913</v>
      </c>
      <c r="R56" s="229">
        <f t="shared" si="12"/>
        <v>69716</v>
      </c>
      <c r="S56" s="232">
        <f t="shared" si="13"/>
        <v>0.0339866999663136</v>
      </c>
      <c r="T56" s="231">
        <v>31253</v>
      </c>
      <c r="U56" s="230">
        <v>27671</v>
      </c>
      <c r="V56" s="229"/>
      <c r="W56" s="230">
        <v>0</v>
      </c>
      <c r="X56" s="229">
        <f t="shared" si="14"/>
        <v>58924</v>
      </c>
      <c r="Y56" s="228">
        <f t="shared" si="15"/>
        <v>0.18315117778833745</v>
      </c>
    </row>
    <row r="57" spans="1:25" s="220" customFormat="1" ht="19.5" customHeight="1">
      <c r="A57" s="235" t="s">
        <v>307</v>
      </c>
      <c r="B57" s="233">
        <v>10260</v>
      </c>
      <c r="C57" s="230">
        <v>10963</v>
      </c>
      <c r="D57" s="229">
        <v>0</v>
      </c>
      <c r="E57" s="230">
        <v>0</v>
      </c>
      <c r="F57" s="229">
        <f t="shared" si="8"/>
        <v>21223</v>
      </c>
      <c r="G57" s="232">
        <f t="shared" si="9"/>
        <v>0.03142988734526078</v>
      </c>
      <c r="H57" s="233">
        <v>9485</v>
      </c>
      <c r="I57" s="230">
        <v>9610</v>
      </c>
      <c r="J57" s="229"/>
      <c r="K57" s="230"/>
      <c r="L57" s="229">
        <f t="shared" si="10"/>
        <v>19095</v>
      </c>
      <c r="M57" s="234">
        <f t="shared" si="11"/>
        <v>0.11144278606965163</v>
      </c>
      <c r="N57" s="233">
        <v>30334</v>
      </c>
      <c r="O57" s="230">
        <v>33624</v>
      </c>
      <c r="P57" s="229"/>
      <c r="Q57" s="230"/>
      <c r="R57" s="229">
        <f t="shared" si="12"/>
        <v>63958</v>
      </c>
      <c r="S57" s="232">
        <f t="shared" si="13"/>
        <v>0.031179662580261135</v>
      </c>
      <c r="T57" s="231">
        <v>27985</v>
      </c>
      <c r="U57" s="230">
        <v>28394</v>
      </c>
      <c r="V57" s="229"/>
      <c r="W57" s="230"/>
      <c r="X57" s="229">
        <f t="shared" si="14"/>
        <v>56379</v>
      </c>
      <c r="Y57" s="228">
        <f t="shared" si="15"/>
        <v>0.134429486156193</v>
      </c>
    </row>
    <row r="58" spans="1:25" s="220" customFormat="1" ht="19.5" customHeight="1">
      <c r="A58" s="235" t="s">
        <v>308</v>
      </c>
      <c r="B58" s="233">
        <v>8210</v>
      </c>
      <c r="C58" s="230">
        <v>6244</v>
      </c>
      <c r="D58" s="229">
        <v>628</v>
      </c>
      <c r="E58" s="230">
        <v>558</v>
      </c>
      <c r="F58" s="229">
        <f>SUM(B58:E58)</f>
        <v>15640</v>
      </c>
      <c r="G58" s="232">
        <f>F58/$F$9</f>
        <v>0.023161826230027736</v>
      </c>
      <c r="H58" s="233">
        <v>8278</v>
      </c>
      <c r="I58" s="230">
        <v>6739</v>
      </c>
      <c r="J58" s="229"/>
      <c r="K58" s="230"/>
      <c r="L58" s="229">
        <f>SUM(H58:K58)</f>
        <v>15017</v>
      </c>
      <c r="M58" s="234">
        <f>IF(ISERROR(F58/L58-1),"         /0",(F58/L58-1))</f>
        <v>0.041486315509089655</v>
      </c>
      <c r="N58" s="233">
        <v>24539</v>
      </c>
      <c r="O58" s="230">
        <v>18787</v>
      </c>
      <c r="P58" s="229">
        <v>2073</v>
      </c>
      <c r="Q58" s="230">
        <v>2025</v>
      </c>
      <c r="R58" s="229">
        <f>SUM(N58:Q58)</f>
        <v>47424</v>
      </c>
      <c r="S58" s="232">
        <f>R58/$R$9</f>
        <v>0.023119302013920137</v>
      </c>
      <c r="T58" s="231">
        <v>26028</v>
      </c>
      <c r="U58" s="230">
        <v>20216</v>
      </c>
      <c r="V58" s="229">
        <v>8</v>
      </c>
      <c r="W58" s="230">
        <v>7</v>
      </c>
      <c r="X58" s="229">
        <f>SUM(T58:W58)</f>
        <v>46259</v>
      </c>
      <c r="Y58" s="228">
        <f>IF(ISERROR(R58/X58-1),"         /0",(R58/X58-1))</f>
        <v>0.02518428846278553</v>
      </c>
    </row>
    <row r="59" spans="1:25" s="220" customFormat="1" ht="19.5" customHeight="1">
      <c r="A59" s="235" t="s">
        <v>309</v>
      </c>
      <c r="B59" s="233">
        <v>4573</v>
      </c>
      <c r="C59" s="230">
        <v>3955</v>
      </c>
      <c r="D59" s="229">
        <v>0</v>
      </c>
      <c r="E59" s="230">
        <v>0</v>
      </c>
      <c r="F59" s="229">
        <f t="shared" si="8"/>
        <v>8528</v>
      </c>
      <c r="G59" s="232">
        <f t="shared" si="9"/>
        <v>0.0126294152231251</v>
      </c>
      <c r="H59" s="233">
        <v>3823</v>
      </c>
      <c r="I59" s="230">
        <v>3959</v>
      </c>
      <c r="J59" s="229"/>
      <c r="K59" s="230"/>
      <c r="L59" s="229">
        <f t="shared" si="10"/>
        <v>7782</v>
      </c>
      <c r="M59" s="234">
        <f t="shared" si="11"/>
        <v>0.0958622462092007</v>
      </c>
      <c r="N59" s="233">
        <v>13944</v>
      </c>
      <c r="O59" s="230">
        <v>11855</v>
      </c>
      <c r="P59" s="229">
        <v>5</v>
      </c>
      <c r="Q59" s="230">
        <v>1</v>
      </c>
      <c r="R59" s="229">
        <f t="shared" si="12"/>
        <v>25805</v>
      </c>
      <c r="S59" s="232">
        <f t="shared" si="13"/>
        <v>0.012579993009219153</v>
      </c>
      <c r="T59" s="231">
        <v>11527</v>
      </c>
      <c r="U59" s="230">
        <v>11552</v>
      </c>
      <c r="V59" s="229">
        <v>15</v>
      </c>
      <c r="W59" s="230"/>
      <c r="X59" s="229">
        <f t="shared" si="14"/>
        <v>23094</v>
      </c>
      <c r="Y59" s="228">
        <f t="shared" si="15"/>
        <v>0.11738979821598683</v>
      </c>
    </row>
    <row r="60" spans="1:25" s="220" customFormat="1" ht="19.5" customHeight="1">
      <c r="A60" s="235" t="s">
        <v>310</v>
      </c>
      <c r="B60" s="233">
        <v>3919</v>
      </c>
      <c r="C60" s="230">
        <v>3305</v>
      </c>
      <c r="D60" s="229">
        <v>1</v>
      </c>
      <c r="E60" s="230">
        <v>2</v>
      </c>
      <c r="F60" s="229">
        <f t="shared" si="8"/>
        <v>7227</v>
      </c>
      <c r="G60" s="232">
        <f t="shared" si="9"/>
        <v>0.010702718552711666</v>
      </c>
      <c r="H60" s="233">
        <v>4053</v>
      </c>
      <c r="I60" s="230">
        <v>3253</v>
      </c>
      <c r="J60" s="229">
        <v>2</v>
      </c>
      <c r="K60" s="230"/>
      <c r="L60" s="229">
        <f t="shared" si="10"/>
        <v>7308</v>
      </c>
      <c r="M60" s="234">
        <f t="shared" si="11"/>
        <v>-0.011083743842364546</v>
      </c>
      <c r="N60" s="233">
        <v>13270</v>
      </c>
      <c r="O60" s="230">
        <v>11200</v>
      </c>
      <c r="P60" s="229">
        <v>7</v>
      </c>
      <c r="Q60" s="230">
        <v>3</v>
      </c>
      <c r="R60" s="229">
        <f t="shared" si="12"/>
        <v>24480</v>
      </c>
      <c r="S60" s="232">
        <f t="shared" si="13"/>
        <v>0.011934052659007358</v>
      </c>
      <c r="T60" s="231">
        <v>13676</v>
      </c>
      <c r="U60" s="230">
        <v>11488</v>
      </c>
      <c r="V60" s="229">
        <v>3</v>
      </c>
      <c r="W60" s="230"/>
      <c r="X60" s="229">
        <f t="shared" si="14"/>
        <v>25167</v>
      </c>
      <c r="Y60" s="228">
        <f t="shared" si="15"/>
        <v>-0.027297651686732594</v>
      </c>
    </row>
    <row r="61" spans="1:25" s="220" customFormat="1" ht="19.5" customHeight="1">
      <c r="A61" s="235" t="s">
        <v>311</v>
      </c>
      <c r="B61" s="233">
        <v>2941</v>
      </c>
      <c r="C61" s="230">
        <v>2945</v>
      </c>
      <c r="D61" s="229">
        <v>0</v>
      </c>
      <c r="E61" s="230">
        <v>0</v>
      </c>
      <c r="F61" s="229">
        <f t="shared" si="8"/>
        <v>5886</v>
      </c>
      <c r="G61" s="232">
        <f>F61/$F$9</f>
        <v>0.00871678447506031</v>
      </c>
      <c r="H61" s="233">
        <v>3739</v>
      </c>
      <c r="I61" s="230">
        <v>3877</v>
      </c>
      <c r="J61" s="229"/>
      <c r="K61" s="230"/>
      <c r="L61" s="229">
        <f>SUM(H61:K61)</f>
        <v>7616</v>
      </c>
      <c r="M61" s="234">
        <f>IF(ISERROR(F61/L61-1),"         /0",(F61/L61-1))</f>
        <v>-0.22715336134453779</v>
      </c>
      <c r="N61" s="233">
        <v>10181</v>
      </c>
      <c r="O61" s="230">
        <v>9703</v>
      </c>
      <c r="P61" s="229"/>
      <c r="Q61" s="230"/>
      <c r="R61" s="229">
        <f>SUM(N61:Q61)</f>
        <v>19884</v>
      </c>
      <c r="S61" s="232">
        <f>R61/$R$9</f>
        <v>0.009693492772536859</v>
      </c>
      <c r="T61" s="231">
        <v>12215</v>
      </c>
      <c r="U61" s="230">
        <v>12286</v>
      </c>
      <c r="V61" s="229"/>
      <c r="W61" s="230"/>
      <c r="X61" s="229">
        <f>SUM(T61:W61)</f>
        <v>24501</v>
      </c>
      <c r="Y61" s="228">
        <f>IF(ISERROR(R61/X61-1),"         /0",(R61/X61-1))</f>
        <v>-0.1884412881106894</v>
      </c>
    </row>
    <row r="62" spans="1:25" s="220" customFormat="1" ht="19.5" customHeight="1">
      <c r="A62" s="235" t="s">
        <v>312</v>
      </c>
      <c r="B62" s="233">
        <v>2187</v>
      </c>
      <c r="C62" s="230">
        <v>1671</v>
      </c>
      <c r="D62" s="229">
        <v>0</v>
      </c>
      <c r="E62" s="230">
        <v>0</v>
      </c>
      <c r="F62" s="229">
        <f t="shared" si="8"/>
        <v>3858</v>
      </c>
      <c r="G62" s="232">
        <f t="shared" si="9"/>
        <v>0.005713447928097635</v>
      </c>
      <c r="H62" s="233">
        <v>2504</v>
      </c>
      <c r="I62" s="230">
        <v>1968</v>
      </c>
      <c r="J62" s="229"/>
      <c r="K62" s="230"/>
      <c r="L62" s="229">
        <f t="shared" si="10"/>
        <v>4472</v>
      </c>
      <c r="M62" s="234">
        <f t="shared" si="11"/>
        <v>-0.13729874776386408</v>
      </c>
      <c r="N62" s="233">
        <v>6024</v>
      </c>
      <c r="O62" s="230">
        <v>5178</v>
      </c>
      <c r="P62" s="229">
        <v>6</v>
      </c>
      <c r="Q62" s="230"/>
      <c r="R62" s="229">
        <f t="shared" si="12"/>
        <v>11208</v>
      </c>
      <c r="S62" s="232">
        <f t="shared" si="13"/>
        <v>0.005463924109565133</v>
      </c>
      <c r="T62" s="231">
        <v>6651</v>
      </c>
      <c r="U62" s="230">
        <v>5343</v>
      </c>
      <c r="V62" s="229"/>
      <c r="W62" s="230"/>
      <c r="X62" s="229">
        <f t="shared" si="14"/>
        <v>11994</v>
      </c>
      <c r="Y62" s="228">
        <f t="shared" si="15"/>
        <v>-0.06553276638319161</v>
      </c>
    </row>
    <row r="63" spans="1:25" s="220" customFormat="1" ht="19.5" customHeight="1">
      <c r="A63" s="235" t="s">
        <v>313</v>
      </c>
      <c r="B63" s="233">
        <v>1433</v>
      </c>
      <c r="C63" s="230">
        <v>1659</v>
      </c>
      <c r="D63" s="229">
        <v>0</v>
      </c>
      <c r="E63" s="230">
        <v>0</v>
      </c>
      <c r="F63" s="229">
        <f t="shared" si="8"/>
        <v>3092</v>
      </c>
      <c r="G63" s="232">
        <f t="shared" si="9"/>
        <v>0.004579051579491417</v>
      </c>
      <c r="H63" s="233">
        <v>1054</v>
      </c>
      <c r="I63" s="230">
        <v>904</v>
      </c>
      <c r="J63" s="229"/>
      <c r="K63" s="230"/>
      <c r="L63" s="229">
        <f t="shared" si="10"/>
        <v>1958</v>
      </c>
      <c r="M63" s="234">
        <f t="shared" si="11"/>
        <v>0.5791624106230848</v>
      </c>
      <c r="N63" s="233">
        <v>3715</v>
      </c>
      <c r="O63" s="230">
        <v>4822</v>
      </c>
      <c r="P63" s="229"/>
      <c r="Q63" s="230"/>
      <c r="R63" s="229">
        <f t="shared" si="12"/>
        <v>8537</v>
      </c>
      <c r="S63" s="232">
        <f t="shared" si="13"/>
        <v>0.0041618058639683745</v>
      </c>
      <c r="T63" s="231">
        <v>3308</v>
      </c>
      <c r="U63" s="230">
        <v>3047</v>
      </c>
      <c r="V63" s="229"/>
      <c r="W63" s="230"/>
      <c r="X63" s="229">
        <f t="shared" si="14"/>
        <v>6355</v>
      </c>
      <c r="Y63" s="228">
        <f t="shared" si="15"/>
        <v>0.34335169158143186</v>
      </c>
    </row>
    <row r="64" spans="1:25" s="220" customFormat="1" ht="19.5" customHeight="1">
      <c r="A64" s="235" t="s">
        <v>314</v>
      </c>
      <c r="B64" s="233">
        <v>1336</v>
      </c>
      <c r="C64" s="230">
        <v>1138</v>
      </c>
      <c r="D64" s="229">
        <v>0</v>
      </c>
      <c r="E64" s="230">
        <v>0</v>
      </c>
      <c r="F64" s="229">
        <f t="shared" si="8"/>
        <v>2474</v>
      </c>
      <c r="G64" s="232">
        <f t="shared" si="9"/>
        <v>0.003663833637665513</v>
      </c>
      <c r="H64" s="233">
        <v>1382</v>
      </c>
      <c r="I64" s="230">
        <v>1151</v>
      </c>
      <c r="J64" s="229"/>
      <c r="K64" s="230"/>
      <c r="L64" s="229">
        <f t="shared" si="10"/>
        <v>2533</v>
      </c>
      <c r="M64" s="234">
        <f t="shared" si="11"/>
        <v>-0.023292538491906822</v>
      </c>
      <c r="N64" s="233">
        <v>4546</v>
      </c>
      <c r="O64" s="230">
        <v>3959</v>
      </c>
      <c r="P64" s="229"/>
      <c r="Q64" s="230"/>
      <c r="R64" s="229">
        <f t="shared" si="12"/>
        <v>8505</v>
      </c>
      <c r="S64" s="232">
        <f t="shared" si="13"/>
        <v>0.004146205795133071</v>
      </c>
      <c r="T64" s="231">
        <v>4440</v>
      </c>
      <c r="U64" s="230">
        <v>3706</v>
      </c>
      <c r="V64" s="229"/>
      <c r="W64" s="230"/>
      <c r="X64" s="229">
        <f t="shared" si="14"/>
        <v>8146</v>
      </c>
      <c r="Y64" s="228">
        <f t="shared" si="15"/>
        <v>0.044070709550699805</v>
      </c>
    </row>
    <row r="65" spans="1:25" s="220" customFormat="1" ht="19.5" customHeight="1">
      <c r="A65" s="235" t="s">
        <v>315</v>
      </c>
      <c r="B65" s="233">
        <v>749</v>
      </c>
      <c r="C65" s="230">
        <v>724</v>
      </c>
      <c r="D65" s="229">
        <v>212</v>
      </c>
      <c r="E65" s="230">
        <v>212</v>
      </c>
      <c r="F65" s="229">
        <f t="shared" si="8"/>
        <v>1897</v>
      </c>
      <c r="G65" s="232">
        <f t="shared" si="9"/>
        <v>0.0028093340382584794</v>
      </c>
      <c r="H65" s="233">
        <v>531</v>
      </c>
      <c r="I65" s="230">
        <v>478</v>
      </c>
      <c r="J65" s="229">
        <v>204</v>
      </c>
      <c r="K65" s="230"/>
      <c r="L65" s="229">
        <f t="shared" si="10"/>
        <v>1213</v>
      </c>
      <c r="M65" s="234">
        <f t="shared" si="11"/>
        <v>0.5638911788953009</v>
      </c>
      <c r="N65" s="233">
        <v>1953</v>
      </c>
      <c r="O65" s="230">
        <v>2444</v>
      </c>
      <c r="P65" s="229">
        <v>489</v>
      </c>
      <c r="Q65" s="230">
        <v>751</v>
      </c>
      <c r="R65" s="229">
        <f t="shared" si="12"/>
        <v>5637</v>
      </c>
      <c r="S65" s="232">
        <f t="shared" si="13"/>
        <v>0.0027480496257689738</v>
      </c>
      <c r="T65" s="231">
        <v>1738</v>
      </c>
      <c r="U65" s="230">
        <v>2034</v>
      </c>
      <c r="V65" s="229">
        <v>858</v>
      </c>
      <c r="W65" s="230">
        <v>1000</v>
      </c>
      <c r="X65" s="229">
        <f t="shared" si="14"/>
        <v>5630</v>
      </c>
      <c r="Y65" s="228">
        <f t="shared" si="15"/>
        <v>0.001243339253996556</v>
      </c>
    </row>
    <row r="66" spans="1:25" s="220" customFormat="1" ht="19.5" customHeight="1" thickBot="1">
      <c r="A66" s="235" t="s">
        <v>266</v>
      </c>
      <c r="B66" s="233">
        <v>13518</v>
      </c>
      <c r="C66" s="230">
        <v>11567</v>
      </c>
      <c r="D66" s="229">
        <v>1425</v>
      </c>
      <c r="E66" s="230">
        <v>1476</v>
      </c>
      <c r="F66" s="229">
        <f t="shared" si="8"/>
        <v>27986</v>
      </c>
      <c r="G66" s="232">
        <f t="shared" si="9"/>
        <v>0.04144545197401255</v>
      </c>
      <c r="H66" s="233">
        <v>13397</v>
      </c>
      <c r="I66" s="230">
        <v>10249</v>
      </c>
      <c r="J66" s="229">
        <v>957</v>
      </c>
      <c r="K66" s="230">
        <v>457</v>
      </c>
      <c r="L66" s="229">
        <f t="shared" si="10"/>
        <v>25060</v>
      </c>
      <c r="M66" s="234">
        <f t="shared" si="11"/>
        <v>0.11675977653631286</v>
      </c>
      <c r="N66" s="233">
        <v>45488</v>
      </c>
      <c r="O66" s="230">
        <v>36524</v>
      </c>
      <c r="P66" s="229">
        <v>3874</v>
      </c>
      <c r="Q66" s="230">
        <v>4255</v>
      </c>
      <c r="R66" s="229">
        <f t="shared" si="12"/>
        <v>90141</v>
      </c>
      <c r="S66" s="232">
        <f t="shared" si="13"/>
        <v>0.043943931402597315</v>
      </c>
      <c r="T66" s="231">
        <v>39523</v>
      </c>
      <c r="U66" s="230">
        <v>31033</v>
      </c>
      <c r="V66" s="229">
        <v>2896</v>
      </c>
      <c r="W66" s="230">
        <v>2048</v>
      </c>
      <c r="X66" s="229">
        <f t="shared" si="14"/>
        <v>75500</v>
      </c>
      <c r="Y66" s="228">
        <f t="shared" si="15"/>
        <v>0.19392052980132446</v>
      </c>
    </row>
    <row r="67" spans="1:25" s="236" customFormat="1" ht="19.5" customHeight="1">
      <c r="A67" s="243" t="s">
        <v>57</v>
      </c>
      <c r="B67" s="240">
        <f>SUM(B68:B71)</f>
        <v>6668</v>
      </c>
      <c r="C67" s="239">
        <f>SUM(C68:C71)</f>
        <v>6046</v>
      </c>
      <c r="D67" s="238">
        <f>SUM(D68:D71)</f>
        <v>124</v>
      </c>
      <c r="E67" s="239">
        <f>SUM(E68:E71)</f>
        <v>124</v>
      </c>
      <c r="F67" s="238">
        <f t="shared" si="8"/>
        <v>12962</v>
      </c>
      <c r="G67" s="241">
        <f t="shared" si="9"/>
        <v>0.01919588181544882</v>
      </c>
      <c r="H67" s="240">
        <f>SUM(H68:H71)</f>
        <v>5558</v>
      </c>
      <c r="I67" s="239">
        <f>SUM(I68:I71)</f>
        <v>4524</v>
      </c>
      <c r="J67" s="238">
        <f>SUM(J68:J71)</f>
        <v>153</v>
      </c>
      <c r="K67" s="239">
        <f>SUM(K68:K71)</f>
        <v>155</v>
      </c>
      <c r="L67" s="238">
        <f t="shared" si="10"/>
        <v>10390</v>
      </c>
      <c r="M67" s="242">
        <f t="shared" si="11"/>
        <v>0.24754571703561123</v>
      </c>
      <c r="N67" s="240">
        <f>SUM(N68:N71)</f>
        <v>20109</v>
      </c>
      <c r="O67" s="239">
        <f>SUM(O68:O71)</f>
        <v>19012</v>
      </c>
      <c r="P67" s="238">
        <f>SUM(P68:P71)</f>
        <v>289</v>
      </c>
      <c r="Q67" s="239">
        <f>SUM(Q68:Q71)</f>
        <v>399</v>
      </c>
      <c r="R67" s="238">
        <f t="shared" si="12"/>
        <v>39809</v>
      </c>
      <c r="S67" s="241">
        <f t="shared" si="13"/>
        <v>0.01940697313326895</v>
      </c>
      <c r="T67" s="240">
        <f>SUM(T68:T71)</f>
        <v>16497</v>
      </c>
      <c r="U67" s="239">
        <f>SUM(U68:U71)</f>
        <v>14971</v>
      </c>
      <c r="V67" s="238">
        <f>SUM(V68:V71)</f>
        <v>344</v>
      </c>
      <c r="W67" s="239">
        <f>SUM(W68:W71)</f>
        <v>305</v>
      </c>
      <c r="X67" s="238">
        <f t="shared" si="14"/>
        <v>32117</v>
      </c>
      <c r="Y67" s="237">
        <f t="shared" si="15"/>
        <v>0.23949933057259387</v>
      </c>
    </row>
    <row r="68" spans="1:25" ht="19.5" customHeight="1">
      <c r="A68" s="235" t="s">
        <v>316</v>
      </c>
      <c r="B68" s="233">
        <v>1743</v>
      </c>
      <c r="C68" s="230">
        <v>1563</v>
      </c>
      <c r="D68" s="229">
        <v>0</v>
      </c>
      <c r="E68" s="230">
        <v>0</v>
      </c>
      <c r="F68" s="229">
        <f t="shared" si="8"/>
        <v>3306</v>
      </c>
      <c r="G68" s="232">
        <f t="shared" si="9"/>
        <v>0.004895971708214303</v>
      </c>
      <c r="H68" s="233">
        <v>1159</v>
      </c>
      <c r="I68" s="230">
        <v>541</v>
      </c>
      <c r="J68" s="229"/>
      <c r="K68" s="230"/>
      <c r="L68" s="229">
        <f t="shared" si="10"/>
        <v>1700</v>
      </c>
      <c r="M68" s="234">
        <f t="shared" si="11"/>
        <v>0.9447058823529413</v>
      </c>
      <c r="N68" s="233">
        <v>4597</v>
      </c>
      <c r="O68" s="230">
        <v>5142</v>
      </c>
      <c r="P68" s="229">
        <v>148</v>
      </c>
      <c r="Q68" s="230">
        <v>259</v>
      </c>
      <c r="R68" s="229">
        <f t="shared" si="12"/>
        <v>10146</v>
      </c>
      <c r="S68" s="232">
        <f t="shared" si="13"/>
        <v>0.004946196825093491</v>
      </c>
      <c r="T68" s="231">
        <v>3015</v>
      </c>
      <c r="U68" s="230">
        <v>2262</v>
      </c>
      <c r="V68" s="229"/>
      <c r="W68" s="230"/>
      <c r="X68" s="229">
        <f t="shared" si="14"/>
        <v>5277</v>
      </c>
      <c r="Y68" s="228">
        <f t="shared" si="15"/>
        <v>0.9226833428084138</v>
      </c>
    </row>
    <row r="69" spans="1:25" ht="19.5" customHeight="1">
      <c r="A69" s="235" t="s">
        <v>317</v>
      </c>
      <c r="B69" s="233">
        <v>1135</v>
      </c>
      <c r="C69" s="230">
        <v>898</v>
      </c>
      <c r="D69" s="229">
        <v>68</v>
      </c>
      <c r="E69" s="230">
        <v>81</v>
      </c>
      <c r="F69" s="229">
        <f t="shared" si="8"/>
        <v>2182</v>
      </c>
      <c r="G69" s="232">
        <f t="shared" si="9"/>
        <v>0.003231400564828678</v>
      </c>
      <c r="H69" s="233">
        <v>1158</v>
      </c>
      <c r="I69" s="230">
        <v>1046</v>
      </c>
      <c r="J69" s="229"/>
      <c r="K69" s="230"/>
      <c r="L69" s="229">
        <f t="shared" si="10"/>
        <v>2204</v>
      </c>
      <c r="M69" s="234">
        <f t="shared" si="11"/>
        <v>-0.009981851179673318</v>
      </c>
      <c r="N69" s="233">
        <v>2866</v>
      </c>
      <c r="O69" s="230">
        <v>2948</v>
      </c>
      <c r="P69" s="229">
        <v>70</v>
      </c>
      <c r="Q69" s="230">
        <v>85</v>
      </c>
      <c r="R69" s="229">
        <f t="shared" si="12"/>
        <v>5969</v>
      </c>
      <c r="S69" s="232">
        <f t="shared" si="13"/>
        <v>0.00290990033993525</v>
      </c>
      <c r="T69" s="231">
        <v>3004</v>
      </c>
      <c r="U69" s="230">
        <v>3319</v>
      </c>
      <c r="V69" s="229"/>
      <c r="W69" s="230"/>
      <c r="X69" s="229">
        <f t="shared" si="14"/>
        <v>6323</v>
      </c>
      <c r="Y69" s="228">
        <f t="shared" si="15"/>
        <v>-0.055986082555748884</v>
      </c>
    </row>
    <row r="70" spans="1:25" ht="19.5" customHeight="1">
      <c r="A70" s="235" t="s">
        <v>318</v>
      </c>
      <c r="B70" s="233">
        <v>970</v>
      </c>
      <c r="C70" s="230">
        <v>935</v>
      </c>
      <c r="D70" s="229">
        <v>8</v>
      </c>
      <c r="E70" s="230">
        <v>9</v>
      </c>
      <c r="F70" s="229">
        <f t="shared" si="8"/>
        <v>1922</v>
      </c>
      <c r="G70" s="232">
        <f t="shared" si="9"/>
        <v>0.002846357417782181</v>
      </c>
      <c r="H70" s="233">
        <v>1072</v>
      </c>
      <c r="I70" s="230">
        <v>934</v>
      </c>
      <c r="J70" s="229">
        <v>146</v>
      </c>
      <c r="K70" s="230">
        <v>147</v>
      </c>
      <c r="L70" s="229">
        <f t="shared" si="10"/>
        <v>2299</v>
      </c>
      <c r="M70" s="234">
        <f t="shared" si="11"/>
        <v>-0.16398434101783388</v>
      </c>
      <c r="N70" s="233">
        <v>2950</v>
      </c>
      <c r="O70" s="230">
        <v>3070</v>
      </c>
      <c r="P70" s="229">
        <v>9</v>
      </c>
      <c r="Q70" s="230">
        <v>10</v>
      </c>
      <c r="R70" s="229">
        <f t="shared" si="12"/>
        <v>6039</v>
      </c>
      <c r="S70" s="232">
        <f t="shared" si="13"/>
        <v>0.002944025490512477</v>
      </c>
      <c r="T70" s="231">
        <v>3035</v>
      </c>
      <c r="U70" s="230">
        <v>3047</v>
      </c>
      <c r="V70" s="229">
        <v>154</v>
      </c>
      <c r="W70" s="230">
        <v>147</v>
      </c>
      <c r="X70" s="229">
        <f t="shared" si="14"/>
        <v>6383</v>
      </c>
      <c r="Y70" s="228">
        <f t="shared" si="15"/>
        <v>-0.05389315368948766</v>
      </c>
    </row>
    <row r="71" spans="1:25" ht="19.5" customHeight="1" thickBot="1">
      <c r="A71" s="235" t="s">
        <v>266</v>
      </c>
      <c r="B71" s="233">
        <v>2820</v>
      </c>
      <c r="C71" s="230">
        <v>2650</v>
      </c>
      <c r="D71" s="229">
        <v>48</v>
      </c>
      <c r="E71" s="230">
        <v>34</v>
      </c>
      <c r="F71" s="229">
        <f>SUM(B71:E71)</f>
        <v>5552</v>
      </c>
      <c r="G71" s="232">
        <f>F71/$F$9</f>
        <v>0.008222152124623657</v>
      </c>
      <c r="H71" s="233">
        <v>2169</v>
      </c>
      <c r="I71" s="230">
        <v>2003</v>
      </c>
      <c r="J71" s="229">
        <v>7</v>
      </c>
      <c r="K71" s="230">
        <v>8</v>
      </c>
      <c r="L71" s="229">
        <f>SUM(H71:K71)</f>
        <v>4187</v>
      </c>
      <c r="M71" s="234">
        <f>IF(ISERROR(F71/L71-1),"         /0",(F71/L71-1))</f>
        <v>0.3260090757105325</v>
      </c>
      <c r="N71" s="233">
        <v>9696</v>
      </c>
      <c r="O71" s="230">
        <v>7852</v>
      </c>
      <c r="P71" s="229">
        <v>62</v>
      </c>
      <c r="Q71" s="230">
        <v>45</v>
      </c>
      <c r="R71" s="229">
        <f>SUM(N71:Q71)</f>
        <v>17655</v>
      </c>
      <c r="S71" s="232">
        <f>R71/$R$9</f>
        <v>0.008606850477727733</v>
      </c>
      <c r="T71" s="231">
        <v>7443</v>
      </c>
      <c r="U71" s="230">
        <v>6343</v>
      </c>
      <c r="V71" s="229">
        <v>190</v>
      </c>
      <c r="W71" s="230">
        <v>158</v>
      </c>
      <c r="X71" s="229">
        <f t="shared" si="14"/>
        <v>14134</v>
      </c>
      <c r="Y71" s="228">
        <f>IF(ISERROR(R71/X71-1),"         /0",(R71/X71-1))</f>
        <v>0.24911560775435126</v>
      </c>
    </row>
    <row r="72" spans="1:25" s="220" customFormat="1" ht="19.5" customHeight="1" thickBot="1">
      <c r="A72" s="227" t="s">
        <v>56</v>
      </c>
      <c r="B72" s="224">
        <v>1093</v>
      </c>
      <c r="C72" s="223">
        <v>179</v>
      </c>
      <c r="D72" s="222">
        <v>0</v>
      </c>
      <c r="E72" s="223">
        <v>0</v>
      </c>
      <c r="F72" s="222">
        <f>SUM(B72:E72)</f>
        <v>1272</v>
      </c>
      <c r="G72" s="225">
        <f>F72/$F$9</f>
        <v>0.0018837495501659387</v>
      </c>
      <c r="H72" s="224">
        <v>1003</v>
      </c>
      <c r="I72" s="223">
        <v>120</v>
      </c>
      <c r="J72" s="222">
        <v>2432</v>
      </c>
      <c r="K72" s="223">
        <v>1937</v>
      </c>
      <c r="L72" s="222">
        <f>SUM(H72:K72)</f>
        <v>5492</v>
      </c>
      <c r="M72" s="226">
        <f>IF(ISERROR(F72/L72-1),"         /0",(F72/L72-1))</f>
        <v>-0.7683903860160233</v>
      </c>
      <c r="N72" s="224">
        <v>3898</v>
      </c>
      <c r="O72" s="223">
        <v>682</v>
      </c>
      <c r="P72" s="222">
        <v>6</v>
      </c>
      <c r="Q72" s="223">
        <v>1</v>
      </c>
      <c r="R72" s="222">
        <f>SUM(N72:Q72)</f>
        <v>4587</v>
      </c>
      <c r="S72" s="225">
        <f>R72/$R$9</f>
        <v>0.00223617236711057</v>
      </c>
      <c r="T72" s="224">
        <v>3138</v>
      </c>
      <c r="U72" s="223">
        <v>285</v>
      </c>
      <c r="V72" s="222">
        <v>4707</v>
      </c>
      <c r="W72" s="223">
        <v>4014</v>
      </c>
      <c r="X72" s="222">
        <f>SUM(T72:W72)</f>
        <v>12144</v>
      </c>
      <c r="Y72" s="221">
        <f>IF(ISERROR(R72/X72-1),"         /0",(R72/X72-1))</f>
        <v>-0.6222826086956521</v>
      </c>
    </row>
    <row r="73" ht="15" thickTop="1">
      <c r="A73" s="94" t="s">
        <v>43</v>
      </c>
    </row>
    <row r="74" ht="15">
      <c r="A74" s="94" t="s">
        <v>55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73:Y65536 M73:M65536 Y3 M3 M5:M8 Y5:Y8">
    <cfRule type="cellIs" priority="1" dxfId="92" operator="lessThan" stopIfTrue="1">
      <formula>0</formula>
    </cfRule>
  </conditionalFormatting>
  <conditionalFormatting sqref="Y9:Y72 M9:M72">
    <cfRule type="cellIs" priority="2" dxfId="92" operator="lessThan" stopIfTrue="1">
      <formula>0</formula>
    </cfRule>
    <cfRule type="cellIs" priority="3" dxfId="94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46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19.57421875" style="128" customWidth="1"/>
    <col min="2" max="2" width="9.421875" style="128" bestFit="1" customWidth="1"/>
    <col min="3" max="3" width="10.7109375" style="128" customWidth="1"/>
    <col min="4" max="4" width="8.00390625" style="128" bestFit="1" customWidth="1"/>
    <col min="5" max="5" width="10.8515625" style="128" customWidth="1"/>
    <col min="6" max="6" width="11.140625" style="128" customWidth="1"/>
    <col min="7" max="7" width="10.00390625" style="128" bestFit="1" customWidth="1"/>
    <col min="8" max="8" width="10.421875" style="128" customWidth="1"/>
    <col min="9" max="9" width="10.8515625" style="128" customWidth="1"/>
    <col min="10" max="10" width="8.57421875" style="128" customWidth="1"/>
    <col min="11" max="11" width="10.421875" style="128" customWidth="1"/>
    <col min="12" max="12" width="11.00390625" style="128" customWidth="1"/>
    <col min="13" max="13" width="10.57421875" style="128" bestFit="1" customWidth="1"/>
    <col min="14" max="14" width="12.421875" style="128" customWidth="1"/>
    <col min="15" max="15" width="11.140625" style="128" bestFit="1" customWidth="1"/>
    <col min="16" max="16" width="10.00390625" style="128" customWidth="1"/>
    <col min="17" max="17" width="10.8515625" style="128" customWidth="1"/>
    <col min="18" max="18" width="12.421875" style="128" customWidth="1"/>
    <col min="19" max="19" width="11.28125" style="128" bestFit="1" customWidth="1"/>
    <col min="20" max="21" width="12.421875" style="128" customWidth="1"/>
    <col min="22" max="22" width="10.8515625" style="128" customWidth="1"/>
    <col min="23" max="23" width="11.00390625" style="128" customWidth="1"/>
    <col min="24" max="24" width="12.710937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1" t="s">
        <v>28</v>
      </c>
      <c r="Y1" s="572"/>
    </row>
    <row r="2" ht="5.25" customHeight="1" thickBot="1"/>
    <row r="3" spans="1:25" ht="24" customHeight="1" thickTop="1">
      <c r="A3" s="627" t="s">
        <v>66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9"/>
    </row>
    <row r="4" spans="1:25" ht="21" customHeight="1" thickBot="1">
      <c r="A4" s="638" t="s">
        <v>65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39"/>
      <c r="U4" s="639"/>
      <c r="V4" s="639"/>
      <c r="W4" s="639"/>
      <c r="X4" s="639"/>
      <c r="Y4" s="640"/>
    </row>
    <row r="5" spans="1:25" s="270" customFormat="1" ht="17.25" customHeight="1" thickBot="1" thickTop="1">
      <c r="A5" s="576" t="s">
        <v>64</v>
      </c>
      <c r="B5" s="644" t="s">
        <v>36</v>
      </c>
      <c r="C5" s="645"/>
      <c r="D5" s="645"/>
      <c r="E5" s="645"/>
      <c r="F5" s="645"/>
      <c r="G5" s="645"/>
      <c r="H5" s="645"/>
      <c r="I5" s="645"/>
      <c r="J5" s="646"/>
      <c r="K5" s="646"/>
      <c r="L5" s="646"/>
      <c r="M5" s="647"/>
      <c r="N5" s="644" t="s">
        <v>35</v>
      </c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8"/>
    </row>
    <row r="6" spans="1:25" s="168" customFormat="1" ht="26.25" customHeight="1">
      <c r="A6" s="577"/>
      <c r="B6" s="633" t="s">
        <v>151</v>
      </c>
      <c r="C6" s="634"/>
      <c r="D6" s="634"/>
      <c r="E6" s="634"/>
      <c r="F6" s="634"/>
      <c r="G6" s="630" t="s">
        <v>34</v>
      </c>
      <c r="H6" s="633" t="s">
        <v>151</v>
      </c>
      <c r="I6" s="634"/>
      <c r="J6" s="634"/>
      <c r="K6" s="634"/>
      <c r="L6" s="634"/>
      <c r="M6" s="641" t="s">
        <v>33</v>
      </c>
      <c r="N6" s="633" t="s">
        <v>153</v>
      </c>
      <c r="O6" s="634"/>
      <c r="P6" s="634"/>
      <c r="Q6" s="634"/>
      <c r="R6" s="634"/>
      <c r="S6" s="630" t="s">
        <v>34</v>
      </c>
      <c r="T6" s="633" t="s">
        <v>154</v>
      </c>
      <c r="U6" s="634"/>
      <c r="V6" s="634"/>
      <c r="W6" s="634"/>
      <c r="X6" s="634"/>
      <c r="Y6" s="635" t="s">
        <v>33</v>
      </c>
    </row>
    <row r="7" spans="1:25" s="168" customFormat="1" ht="26.25" customHeight="1">
      <c r="A7" s="578"/>
      <c r="B7" s="622" t="s">
        <v>22</v>
      </c>
      <c r="C7" s="623"/>
      <c r="D7" s="624" t="s">
        <v>21</v>
      </c>
      <c r="E7" s="623"/>
      <c r="F7" s="625" t="s">
        <v>17</v>
      </c>
      <c r="G7" s="631"/>
      <c r="H7" s="622" t="s">
        <v>22</v>
      </c>
      <c r="I7" s="623"/>
      <c r="J7" s="624" t="s">
        <v>21</v>
      </c>
      <c r="K7" s="623"/>
      <c r="L7" s="625" t="s">
        <v>17</v>
      </c>
      <c r="M7" s="642"/>
      <c r="N7" s="622" t="s">
        <v>22</v>
      </c>
      <c r="O7" s="623"/>
      <c r="P7" s="624" t="s">
        <v>21</v>
      </c>
      <c r="Q7" s="623"/>
      <c r="R7" s="625" t="s">
        <v>17</v>
      </c>
      <c r="S7" s="631"/>
      <c r="T7" s="622" t="s">
        <v>22</v>
      </c>
      <c r="U7" s="623"/>
      <c r="V7" s="624" t="s">
        <v>21</v>
      </c>
      <c r="W7" s="623"/>
      <c r="X7" s="625" t="s">
        <v>17</v>
      </c>
      <c r="Y7" s="636"/>
    </row>
    <row r="8" spans="1:25" s="266" customFormat="1" ht="15" thickBot="1">
      <c r="A8" s="579"/>
      <c r="B8" s="269" t="s">
        <v>19</v>
      </c>
      <c r="C8" s="267" t="s">
        <v>18</v>
      </c>
      <c r="D8" s="268" t="s">
        <v>19</v>
      </c>
      <c r="E8" s="267" t="s">
        <v>18</v>
      </c>
      <c r="F8" s="626"/>
      <c r="G8" s="632"/>
      <c r="H8" s="269" t="s">
        <v>19</v>
      </c>
      <c r="I8" s="267" t="s">
        <v>18</v>
      </c>
      <c r="J8" s="268" t="s">
        <v>19</v>
      </c>
      <c r="K8" s="267" t="s">
        <v>18</v>
      </c>
      <c r="L8" s="626"/>
      <c r="M8" s="643"/>
      <c r="N8" s="269" t="s">
        <v>19</v>
      </c>
      <c r="O8" s="267" t="s">
        <v>18</v>
      </c>
      <c r="P8" s="268" t="s">
        <v>19</v>
      </c>
      <c r="Q8" s="267" t="s">
        <v>18</v>
      </c>
      <c r="R8" s="626"/>
      <c r="S8" s="632"/>
      <c r="T8" s="269" t="s">
        <v>19</v>
      </c>
      <c r="U8" s="267" t="s">
        <v>18</v>
      </c>
      <c r="V8" s="268" t="s">
        <v>19</v>
      </c>
      <c r="W8" s="267" t="s">
        <v>18</v>
      </c>
      <c r="X8" s="626"/>
      <c r="Y8" s="637"/>
    </row>
    <row r="9" spans="1:25" s="157" customFormat="1" ht="18" customHeight="1" thickBot="1" thickTop="1">
      <c r="A9" s="308" t="s">
        <v>24</v>
      </c>
      <c r="B9" s="305">
        <f>B10+B14+B25+B31+B40+B44</f>
        <v>354569</v>
      </c>
      <c r="C9" s="304">
        <f>C10+C14+C25+C31+C40+C44</f>
        <v>311654</v>
      </c>
      <c r="D9" s="303">
        <f>D10+D14+D25+D31+D40+D44</f>
        <v>4571</v>
      </c>
      <c r="E9" s="302">
        <f>E10+E14+E25+E31+E40+E44</f>
        <v>4455</v>
      </c>
      <c r="F9" s="301">
        <f aca="true" t="shared" si="0" ref="F9:F44">SUM(B9:E9)</f>
        <v>675249</v>
      </c>
      <c r="G9" s="306">
        <f aca="true" t="shared" si="1" ref="G9:G44">F9/$F$9</f>
        <v>1</v>
      </c>
      <c r="H9" s="305">
        <f>H10+H14+H25+H31+H40+H44</f>
        <v>314816</v>
      </c>
      <c r="I9" s="304">
        <f>I10+I14+I25+I31+I40+I44</f>
        <v>274855</v>
      </c>
      <c r="J9" s="303">
        <f>J10+J14+J25+J31+J40+J44</f>
        <v>4317</v>
      </c>
      <c r="K9" s="302">
        <f>K10+K14+K25+K31+K40+K44</f>
        <v>3049</v>
      </c>
      <c r="L9" s="301">
        <f aca="true" t="shared" si="2" ref="L9:L44">SUM(H9:K9)</f>
        <v>597037</v>
      </c>
      <c r="M9" s="307">
        <f aca="true" t="shared" si="3" ref="M9:M44">IF(ISERROR(F9/L9-1),"         /0",(F9/L9-1))</f>
        <v>0.13100025626552458</v>
      </c>
      <c r="N9" s="305">
        <f>N10+N14+N25+N31+N40+N44</f>
        <v>1045454</v>
      </c>
      <c r="O9" s="304">
        <f>O10+O14+O25+O31+O40+O44</f>
        <v>977280</v>
      </c>
      <c r="P9" s="303">
        <f>P10+P14+P25+P31+P40+P44</f>
        <v>13932</v>
      </c>
      <c r="Q9" s="302">
        <f>Q10+Q14+Q25+Q31+Q40+Q44</f>
        <v>14607</v>
      </c>
      <c r="R9" s="301">
        <f aca="true" t="shared" si="4" ref="R9:R44">SUM(N9:Q9)</f>
        <v>2051273</v>
      </c>
      <c r="S9" s="306">
        <f aca="true" t="shared" si="5" ref="S9:S44">R9/$R$9</f>
        <v>1</v>
      </c>
      <c r="T9" s="305">
        <f>T10+T14+T25+T31+T40+T44</f>
        <v>934546</v>
      </c>
      <c r="U9" s="304">
        <f>U10+U14+U25+U31+U40+U44</f>
        <v>852616</v>
      </c>
      <c r="V9" s="303">
        <f>V10+V14+V25+V31+V40+V44</f>
        <v>10561</v>
      </c>
      <c r="W9" s="302">
        <f>W10+W14+W25+W31+W40+W44</f>
        <v>8641</v>
      </c>
      <c r="X9" s="301">
        <f aca="true" t="shared" si="6" ref="X9:X44">SUM(T9:W9)</f>
        <v>1806364</v>
      </c>
      <c r="Y9" s="300">
        <f>IF(ISERROR(R9/X9-1),"         /0",(R9/X9-1))</f>
        <v>0.13558120068823332</v>
      </c>
    </row>
    <row r="10" spans="1:25" s="283" customFormat="1" ht="19.5" customHeight="1">
      <c r="A10" s="292" t="s">
        <v>61</v>
      </c>
      <c r="B10" s="289">
        <f>SUM(B11:B13)</f>
        <v>114642</v>
      </c>
      <c r="C10" s="288">
        <f>SUM(C11:C13)</f>
        <v>100739</v>
      </c>
      <c r="D10" s="287">
        <f>SUM(D11:D13)</f>
        <v>171</v>
      </c>
      <c r="E10" s="286">
        <f>SUM(E11:E13)</f>
        <v>208</v>
      </c>
      <c r="F10" s="285">
        <f t="shared" si="0"/>
        <v>215760</v>
      </c>
      <c r="G10" s="290">
        <f t="shared" si="1"/>
        <v>0.31952657464135453</v>
      </c>
      <c r="H10" s="289">
        <f>SUM(H11:H13)</f>
        <v>95638</v>
      </c>
      <c r="I10" s="288">
        <f>SUM(I11:I13)</f>
        <v>81460</v>
      </c>
      <c r="J10" s="287">
        <f>SUM(J11:J13)</f>
        <v>427</v>
      </c>
      <c r="K10" s="286">
        <f>SUM(K11:K13)</f>
        <v>165</v>
      </c>
      <c r="L10" s="285">
        <f t="shared" si="2"/>
        <v>177690</v>
      </c>
      <c r="M10" s="291">
        <f t="shared" si="3"/>
        <v>0.2142495357082559</v>
      </c>
      <c r="N10" s="289">
        <f>SUM(N11:N13)</f>
        <v>324278</v>
      </c>
      <c r="O10" s="288">
        <f>SUM(O11:O13)</f>
        <v>311442</v>
      </c>
      <c r="P10" s="287">
        <f>SUM(P11:P13)</f>
        <v>391</v>
      </c>
      <c r="Q10" s="286">
        <f>SUM(Q11:Q13)</f>
        <v>365</v>
      </c>
      <c r="R10" s="285">
        <f t="shared" si="4"/>
        <v>636476</v>
      </c>
      <c r="S10" s="290">
        <f t="shared" si="5"/>
        <v>0.3102834191255869</v>
      </c>
      <c r="T10" s="289">
        <f>SUM(T11:T13)</f>
        <v>275400</v>
      </c>
      <c r="U10" s="288">
        <f>SUM(U11:U13)</f>
        <v>260939</v>
      </c>
      <c r="V10" s="287">
        <f>SUM(V11:V13)</f>
        <v>1246</v>
      </c>
      <c r="W10" s="286">
        <f>SUM(W11:W13)</f>
        <v>753</v>
      </c>
      <c r="X10" s="285">
        <f t="shared" si="6"/>
        <v>538338</v>
      </c>
      <c r="Y10" s="390">
        <f aca="true" t="shared" si="7" ref="Y10:Y44">IF(ISERROR(R10/X10-1),"         /0",IF(R10/X10&gt;5,"  *  ",(R10/X10-1)))</f>
        <v>0.18229811010926222</v>
      </c>
    </row>
    <row r="11" spans="1:25" ht="19.5" customHeight="1">
      <c r="A11" s="235" t="s">
        <v>319</v>
      </c>
      <c r="B11" s="233">
        <v>110076</v>
      </c>
      <c r="C11" s="230">
        <v>98191</v>
      </c>
      <c r="D11" s="229">
        <v>171</v>
      </c>
      <c r="E11" s="281">
        <v>208</v>
      </c>
      <c r="F11" s="280">
        <f t="shared" si="0"/>
        <v>208646</v>
      </c>
      <c r="G11" s="232">
        <f t="shared" si="1"/>
        <v>0.30899120176409</v>
      </c>
      <c r="H11" s="233">
        <v>91531</v>
      </c>
      <c r="I11" s="230">
        <v>79110</v>
      </c>
      <c r="J11" s="229">
        <v>425</v>
      </c>
      <c r="K11" s="281">
        <v>165</v>
      </c>
      <c r="L11" s="280">
        <f t="shared" si="2"/>
        <v>171231</v>
      </c>
      <c r="M11" s="282">
        <f t="shared" si="3"/>
        <v>0.21850599482570332</v>
      </c>
      <c r="N11" s="233">
        <v>310834</v>
      </c>
      <c r="O11" s="230">
        <v>303535</v>
      </c>
      <c r="P11" s="229">
        <v>389</v>
      </c>
      <c r="Q11" s="281">
        <v>365</v>
      </c>
      <c r="R11" s="280">
        <f t="shared" si="4"/>
        <v>615123</v>
      </c>
      <c r="S11" s="232">
        <f t="shared" si="5"/>
        <v>0.2998737856930794</v>
      </c>
      <c r="T11" s="231">
        <v>262774</v>
      </c>
      <c r="U11" s="230">
        <v>253088</v>
      </c>
      <c r="V11" s="229">
        <v>1244</v>
      </c>
      <c r="W11" s="281">
        <v>753</v>
      </c>
      <c r="X11" s="280">
        <f t="shared" si="6"/>
        <v>517859</v>
      </c>
      <c r="Y11" s="228">
        <f t="shared" si="7"/>
        <v>0.18781946437157604</v>
      </c>
    </row>
    <row r="12" spans="1:25" ht="19.5" customHeight="1">
      <c r="A12" s="235" t="s">
        <v>320</v>
      </c>
      <c r="B12" s="233">
        <v>4314</v>
      </c>
      <c r="C12" s="230">
        <v>2505</v>
      </c>
      <c r="D12" s="229">
        <v>0</v>
      </c>
      <c r="E12" s="281">
        <v>0</v>
      </c>
      <c r="F12" s="280">
        <f t="shared" si="0"/>
        <v>6819</v>
      </c>
      <c r="G12" s="232">
        <f t="shared" si="1"/>
        <v>0.010098496998884855</v>
      </c>
      <c r="H12" s="233">
        <v>3954</v>
      </c>
      <c r="I12" s="230">
        <v>2292</v>
      </c>
      <c r="J12" s="229"/>
      <c r="K12" s="281"/>
      <c r="L12" s="280">
        <f t="shared" si="2"/>
        <v>6246</v>
      </c>
      <c r="M12" s="282">
        <f t="shared" si="3"/>
        <v>0.09173871277617685</v>
      </c>
      <c r="N12" s="233">
        <v>12614</v>
      </c>
      <c r="O12" s="230">
        <v>7740</v>
      </c>
      <c r="P12" s="229">
        <v>2</v>
      </c>
      <c r="Q12" s="281"/>
      <c r="R12" s="280">
        <f t="shared" si="4"/>
        <v>20356</v>
      </c>
      <c r="S12" s="232">
        <f t="shared" si="5"/>
        <v>0.00992359378785759</v>
      </c>
      <c r="T12" s="231">
        <v>12311</v>
      </c>
      <c r="U12" s="230">
        <v>7720</v>
      </c>
      <c r="V12" s="229"/>
      <c r="W12" s="281"/>
      <c r="X12" s="280">
        <f t="shared" si="6"/>
        <v>20031</v>
      </c>
      <c r="Y12" s="228">
        <f t="shared" si="7"/>
        <v>0.016224851480205693</v>
      </c>
    </row>
    <row r="13" spans="1:25" ht="19.5" customHeight="1" thickBot="1">
      <c r="A13" s="258" t="s">
        <v>56</v>
      </c>
      <c r="B13" s="255">
        <v>252</v>
      </c>
      <c r="C13" s="254">
        <v>43</v>
      </c>
      <c r="D13" s="253">
        <v>0</v>
      </c>
      <c r="E13" s="297">
        <v>0</v>
      </c>
      <c r="F13" s="296">
        <f t="shared" si="0"/>
        <v>295</v>
      </c>
      <c r="G13" s="256">
        <f t="shared" si="1"/>
        <v>0.0004368758783796792</v>
      </c>
      <c r="H13" s="255">
        <v>153</v>
      </c>
      <c r="I13" s="254">
        <v>58</v>
      </c>
      <c r="J13" s="253">
        <v>2</v>
      </c>
      <c r="K13" s="297">
        <v>0</v>
      </c>
      <c r="L13" s="296">
        <f t="shared" si="2"/>
        <v>213</v>
      </c>
      <c r="M13" s="299">
        <f t="shared" si="3"/>
        <v>0.38497652582159625</v>
      </c>
      <c r="N13" s="255">
        <v>830</v>
      </c>
      <c r="O13" s="254">
        <v>167</v>
      </c>
      <c r="P13" s="253">
        <v>0</v>
      </c>
      <c r="Q13" s="297"/>
      <c r="R13" s="296">
        <f t="shared" si="4"/>
        <v>997</v>
      </c>
      <c r="S13" s="256">
        <f t="shared" si="5"/>
        <v>0.00048603964464993203</v>
      </c>
      <c r="T13" s="298">
        <v>315</v>
      </c>
      <c r="U13" s="254">
        <v>131</v>
      </c>
      <c r="V13" s="253">
        <v>2</v>
      </c>
      <c r="W13" s="297">
        <v>0</v>
      </c>
      <c r="X13" s="296">
        <f t="shared" si="6"/>
        <v>448</v>
      </c>
      <c r="Y13" s="252">
        <f t="shared" si="7"/>
        <v>1.2254464285714284</v>
      </c>
    </row>
    <row r="14" spans="1:25" s="283" customFormat="1" ht="19.5" customHeight="1">
      <c r="A14" s="292" t="s">
        <v>60</v>
      </c>
      <c r="B14" s="289">
        <f>SUM(B15:B24)</f>
        <v>106244</v>
      </c>
      <c r="C14" s="288">
        <f>SUM(C15:C24)</f>
        <v>94501</v>
      </c>
      <c r="D14" s="287">
        <f>SUM(D15:D24)</f>
        <v>224</v>
      </c>
      <c r="E14" s="286">
        <f>SUM(E15:E24)</f>
        <v>142</v>
      </c>
      <c r="F14" s="285">
        <f t="shared" si="0"/>
        <v>201111</v>
      </c>
      <c r="G14" s="290">
        <f t="shared" si="1"/>
        <v>0.2978323551756463</v>
      </c>
      <c r="H14" s="289">
        <f>SUM(H15:H24)</f>
        <v>90024</v>
      </c>
      <c r="I14" s="288">
        <f>SUM(I15:I24)</f>
        <v>83536</v>
      </c>
      <c r="J14" s="287">
        <f>SUM(J15:J24)</f>
        <v>124</v>
      </c>
      <c r="K14" s="286">
        <f>SUM(K15:K24)</f>
        <v>105</v>
      </c>
      <c r="L14" s="285">
        <f t="shared" si="2"/>
        <v>173789</v>
      </c>
      <c r="M14" s="291">
        <f t="shared" si="3"/>
        <v>0.15721363262346877</v>
      </c>
      <c r="N14" s="289">
        <f>SUM(N15:N24)</f>
        <v>312946</v>
      </c>
      <c r="O14" s="288">
        <f>SUM(O15:O24)</f>
        <v>296863</v>
      </c>
      <c r="P14" s="287">
        <f>SUM(P15:P24)</f>
        <v>401</v>
      </c>
      <c r="Q14" s="286">
        <f>SUM(Q15:Q24)</f>
        <v>278</v>
      </c>
      <c r="R14" s="285">
        <f t="shared" si="4"/>
        <v>610488</v>
      </c>
      <c r="S14" s="290">
        <f t="shared" si="5"/>
        <v>0.29761421322271586</v>
      </c>
      <c r="T14" s="289">
        <f>SUM(T15:T24)</f>
        <v>264276</v>
      </c>
      <c r="U14" s="288">
        <f>SUM(U15:U24)</f>
        <v>247333</v>
      </c>
      <c r="V14" s="287">
        <f>SUM(V15:V24)</f>
        <v>429</v>
      </c>
      <c r="W14" s="286">
        <f>SUM(W15:W24)</f>
        <v>264</v>
      </c>
      <c r="X14" s="285">
        <f t="shared" si="6"/>
        <v>512302</v>
      </c>
      <c r="Y14" s="284">
        <f t="shared" si="7"/>
        <v>0.1916564838708419</v>
      </c>
    </row>
    <row r="15" spans="1:25" ht="19.5" customHeight="1">
      <c r="A15" s="250" t="s">
        <v>321</v>
      </c>
      <c r="B15" s="247">
        <v>28068</v>
      </c>
      <c r="C15" s="245">
        <v>25311</v>
      </c>
      <c r="D15" s="246">
        <v>5</v>
      </c>
      <c r="E15" s="293">
        <v>6</v>
      </c>
      <c r="F15" s="294">
        <f t="shared" si="0"/>
        <v>53390</v>
      </c>
      <c r="G15" s="248">
        <f t="shared" si="1"/>
        <v>0.07906712931081719</v>
      </c>
      <c r="H15" s="247">
        <v>22191</v>
      </c>
      <c r="I15" s="245">
        <v>22131</v>
      </c>
      <c r="J15" s="246">
        <v>98</v>
      </c>
      <c r="K15" s="293">
        <v>99</v>
      </c>
      <c r="L15" s="294">
        <f t="shared" si="2"/>
        <v>44519</v>
      </c>
      <c r="M15" s="295">
        <f t="shared" si="3"/>
        <v>0.19926323592174122</v>
      </c>
      <c r="N15" s="247">
        <v>80752</v>
      </c>
      <c r="O15" s="245">
        <v>77727</v>
      </c>
      <c r="P15" s="246">
        <v>16</v>
      </c>
      <c r="Q15" s="293">
        <v>9</v>
      </c>
      <c r="R15" s="294">
        <f t="shared" si="4"/>
        <v>158504</v>
      </c>
      <c r="S15" s="248">
        <f t="shared" si="5"/>
        <v>0.07727104095846823</v>
      </c>
      <c r="T15" s="251">
        <v>63194</v>
      </c>
      <c r="U15" s="245">
        <v>62585</v>
      </c>
      <c r="V15" s="246">
        <v>121</v>
      </c>
      <c r="W15" s="293">
        <v>105</v>
      </c>
      <c r="X15" s="294">
        <f t="shared" si="6"/>
        <v>126005</v>
      </c>
      <c r="Y15" s="244">
        <f t="shared" si="7"/>
        <v>0.2579183365739455</v>
      </c>
    </row>
    <row r="16" spans="1:25" ht="19.5" customHeight="1">
      <c r="A16" s="250" t="s">
        <v>322</v>
      </c>
      <c r="B16" s="247">
        <v>21522</v>
      </c>
      <c r="C16" s="245">
        <v>18089</v>
      </c>
      <c r="D16" s="246">
        <v>62</v>
      </c>
      <c r="E16" s="293">
        <v>2</v>
      </c>
      <c r="F16" s="294">
        <f t="shared" si="0"/>
        <v>39675</v>
      </c>
      <c r="G16" s="248">
        <f t="shared" si="1"/>
        <v>0.05875610330411448</v>
      </c>
      <c r="H16" s="247">
        <v>23714</v>
      </c>
      <c r="I16" s="245">
        <v>20729</v>
      </c>
      <c r="J16" s="246">
        <v>8</v>
      </c>
      <c r="K16" s="293">
        <v>6</v>
      </c>
      <c r="L16" s="294">
        <f t="shared" si="2"/>
        <v>44457</v>
      </c>
      <c r="M16" s="295">
        <f t="shared" si="3"/>
        <v>-0.1075646129968284</v>
      </c>
      <c r="N16" s="247">
        <v>63199</v>
      </c>
      <c r="O16" s="245">
        <v>58401</v>
      </c>
      <c r="P16" s="246">
        <v>76</v>
      </c>
      <c r="Q16" s="293">
        <v>2</v>
      </c>
      <c r="R16" s="294">
        <f t="shared" si="4"/>
        <v>121678</v>
      </c>
      <c r="S16" s="248">
        <f t="shared" si="5"/>
        <v>0.05931828674194025</v>
      </c>
      <c r="T16" s="251">
        <v>66573</v>
      </c>
      <c r="U16" s="245">
        <v>61243</v>
      </c>
      <c r="V16" s="246">
        <v>181</v>
      </c>
      <c r="W16" s="293">
        <v>156</v>
      </c>
      <c r="X16" s="294">
        <f t="shared" si="6"/>
        <v>128153</v>
      </c>
      <c r="Y16" s="244">
        <f t="shared" si="7"/>
        <v>-0.05052554368606277</v>
      </c>
    </row>
    <row r="17" spans="1:25" ht="19.5" customHeight="1">
      <c r="A17" s="250" t="s">
        <v>323</v>
      </c>
      <c r="B17" s="247">
        <v>16906</v>
      </c>
      <c r="C17" s="245">
        <v>16099</v>
      </c>
      <c r="D17" s="246">
        <v>99</v>
      </c>
      <c r="E17" s="293">
        <v>110</v>
      </c>
      <c r="F17" s="294">
        <f t="shared" si="0"/>
        <v>33214</v>
      </c>
      <c r="G17" s="248">
        <f t="shared" si="1"/>
        <v>0.049187781100009036</v>
      </c>
      <c r="H17" s="247">
        <v>14595</v>
      </c>
      <c r="I17" s="245">
        <v>15090</v>
      </c>
      <c r="J17" s="246">
        <v>1</v>
      </c>
      <c r="K17" s="293">
        <v>0</v>
      </c>
      <c r="L17" s="294">
        <f t="shared" si="2"/>
        <v>29686</v>
      </c>
      <c r="M17" s="295">
        <f t="shared" si="3"/>
        <v>0.11884389948123686</v>
      </c>
      <c r="N17" s="247">
        <v>54364</v>
      </c>
      <c r="O17" s="245">
        <v>51274</v>
      </c>
      <c r="P17" s="246">
        <v>218</v>
      </c>
      <c r="Q17" s="293">
        <v>232</v>
      </c>
      <c r="R17" s="294">
        <f t="shared" si="4"/>
        <v>106088</v>
      </c>
      <c r="S17" s="248">
        <f t="shared" si="5"/>
        <v>0.05171812820624071</v>
      </c>
      <c r="T17" s="251">
        <v>49243</v>
      </c>
      <c r="U17" s="245">
        <v>44646</v>
      </c>
      <c r="V17" s="246">
        <v>20</v>
      </c>
      <c r="W17" s="293">
        <v>3</v>
      </c>
      <c r="X17" s="294">
        <f t="shared" si="6"/>
        <v>93912</v>
      </c>
      <c r="Y17" s="244">
        <f t="shared" si="7"/>
        <v>0.12965329244399015</v>
      </c>
    </row>
    <row r="18" spans="1:25" ht="19.5" customHeight="1">
      <c r="A18" s="250" t="s">
        <v>324</v>
      </c>
      <c r="B18" s="247">
        <v>12867</v>
      </c>
      <c r="C18" s="245">
        <v>11638</v>
      </c>
      <c r="D18" s="246">
        <v>29</v>
      </c>
      <c r="E18" s="293">
        <v>11</v>
      </c>
      <c r="F18" s="294">
        <f>SUM(B18:E18)</f>
        <v>24545</v>
      </c>
      <c r="G18" s="248">
        <f>F18/$F$9</f>
        <v>0.03634955401637026</v>
      </c>
      <c r="H18" s="247">
        <v>11517</v>
      </c>
      <c r="I18" s="245">
        <v>10308</v>
      </c>
      <c r="J18" s="246">
        <v>7</v>
      </c>
      <c r="K18" s="293">
        <v>0</v>
      </c>
      <c r="L18" s="294">
        <f>SUM(H18:K18)</f>
        <v>21832</v>
      </c>
      <c r="M18" s="295">
        <f>IF(ISERROR(F18/L18-1),"         /0",(F18/L18-1))</f>
        <v>0.12426713081714924</v>
      </c>
      <c r="N18" s="247">
        <v>37373</v>
      </c>
      <c r="O18" s="245">
        <v>35616</v>
      </c>
      <c r="P18" s="246">
        <v>43</v>
      </c>
      <c r="Q18" s="293">
        <v>16</v>
      </c>
      <c r="R18" s="294">
        <f>SUM(N18:Q18)</f>
        <v>73048</v>
      </c>
      <c r="S18" s="248">
        <f>R18/$R$9</f>
        <v>0.035611057133789606</v>
      </c>
      <c r="T18" s="251">
        <v>36381</v>
      </c>
      <c r="U18" s="245">
        <v>33998</v>
      </c>
      <c r="V18" s="246">
        <v>61</v>
      </c>
      <c r="W18" s="293">
        <v>0</v>
      </c>
      <c r="X18" s="294">
        <f>SUM(T18:W18)</f>
        <v>70440</v>
      </c>
      <c r="Y18" s="244">
        <f>IF(ISERROR(R18/X18-1),"         /0",IF(R18/X18&gt;5,"  *  ",(R18/X18-1)))</f>
        <v>0.03702441794434974</v>
      </c>
    </row>
    <row r="19" spans="1:25" ht="19.5" customHeight="1">
      <c r="A19" s="250" t="s">
        <v>325</v>
      </c>
      <c r="B19" s="247">
        <v>13334</v>
      </c>
      <c r="C19" s="245">
        <v>11156</v>
      </c>
      <c r="D19" s="246">
        <v>18</v>
      </c>
      <c r="E19" s="293">
        <v>5</v>
      </c>
      <c r="F19" s="294">
        <f>SUM(B19:E19)</f>
        <v>24513</v>
      </c>
      <c r="G19" s="248">
        <f>F19/$F$9</f>
        <v>0.036302164090579916</v>
      </c>
      <c r="H19" s="247">
        <v>10404</v>
      </c>
      <c r="I19" s="245">
        <v>8330</v>
      </c>
      <c r="J19" s="246">
        <v>2</v>
      </c>
      <c r="K19" s="293"/>
      <c r="L19" s="294">
        <f>SUM(H19:K19)</f>
        <v>18736</v>
      </c>
      <c r="M19" s="295">
        <f>IF(ISERROR(F19/L19-1),"         /0",(F19/L19-1))</f>
        <v>0.30833689154568744</v>
      </c>
      <c r="N19" s="247">
        <v>38258</v>
      </c>
      <c r="O19" s="245">
        <v>35722</v>
      </c>
      <c r="P19" s="246">
        <v>25</v>
      </c>
      <c r="Q19" s="293">
        <v>8</v>
      </c>
      <c r="R19" s="294">
        <f>SUM(N19:Q19)</f>
        <v>74013</v>
      </c>
      <c r="S19" s="248">
        <f>R19/$R$9</f>
        <v>0.036081496709604234</v>
      </c>
      <c r="T19" s="251">
        <v>27458</v>
      </c>
      <c r="U19" s="245">
        <v>23653</v>
      </c>
      <c r="V19" s="246">
        <v>29</v>
      </c>
      <c r="W19" s="293">
        <v>0</v>
      </c>
      <c r="X19" s="294">
        <f>SUM(T19:W19)</f>
        <v>51140</v>
      </c>
      <c r="Y19" s="244">
        <f>IF(ISERROR(R19/X19-1),"         /0",IF(R19/X19&gt;5,"  *  ",(R19/X19-1)))</f>
        <v>0.4472624168947985</v>
      </c>
    </row>
    <row r="20" spans="1:25" ht="19.5" customHeight="1">
      <c r="A20" s="250" t="s">
        <v>326</v>
      </c>
      <c r="B20" s="247">
        <v>11505</v>
      </c>
      <c r="C20" s="245">
        <v>10143</v>
      </c>
      <c r="D20" s="246">
        <v>3</v>
      </c>
      <c r="E20" s="293">
        <v>2</v>
      </c>
      <c r="F20" s="294">
        <f>SUM(B20:E20)</f>
        <v>21653</v>
      </c>
      <c r="G20" s="248">
        <f>F20/$F$9</f>
        <v>0.032066689473068455</v>
      </c>
      <c r="H20" s="247">
        <v>6608</v>
      </c>
      <c r="I20" s="245">
        <v>5977</v>
      </c>
      <c r="J20" s="246">
        <v>8</v>
      </c>
      <c r="K20" s="293"/>
      <c r="L20" s="294">
        <f>SUM(H20:K20)</f>
        <v>12593</v>
      </c>
      <c r="M20" s="295">
        <f>IF(ISERROR(F20/L20-1),"         /0",(F20/L20-1))</f>
        <v>0.7194473119987295</v>
      </c>
      <c r="N20" s="247">
        <v>32219</v>
      </c>
      <c r="O20" s="245">
        <v>31190</v>
      </c>
      <c r="P20" s="246">
        <v>9</v>
      </c>
      <c r="Q20" s="293">
        <v>5</v>
      </c>
      <c r="R20" s="294">
        <f>SUM(N20:Q20)</f>
        <v>63423</v>
      </c>
      <c r="S20" s="248">
        <f>R20/$R$9</f>
        <v>0.0309188489294209</v>
      </c>
      <c r="T20" s="251">
        <v>18776</v>
      </c>
      <c r="U20" s="245">
        <v>18206</v>
      </c>
      <c r="V20" s="246">
        <v>17</v>
      </c>
      <c r="W20" s="293">
        <v>0</v>
      </c>
      <c r="X20" s="294">
        <f>SUM(T20:W20)</f>
        <v>36999</v>
      </c>
      <c r="Y20" s="244">
        <f>IF(ISERROR(R20/X20-1),"         /0",IF(R20/X20&gt;5,"  *  ",(R20/X20-1)))</f>
        <v>0.7141814643639017</v>
      </c>
    </row>
    <row r="21" spans="1:25" ht="19.5" customHeight="1">
      <c r="A21" s="250" t="s">
        <v>327</v>
      </c>
      <c r="B21" s="247">
        <v>1361</v>
      </c>
      <c r="C21" s="245">
        <v>1256</v>
      </c>
      <c r="D21" s="246">
        <v>2</v>
      </c>
      <c r="E21" s="293">
        <v>0</v>
      </c>
      <c r="F21" s="294">
        <f t="shared" si="0"/>
        <v>2619</v>
      </c>
      <c r="G21" s="248">
        <f t="shared" si="1"/>
        <v>0.0038785692389029826</v>
      </c>
      <c r="H21" s="247">
        <v>874</v>
      </c>
      <c r="I21" s="245">
        <v>854</v>
      </c>
      <c r="J21" s="246"/>
      <c r="K21" s="293"/>
      <c r="L21" s="294">
        <f t="shared" si="2"/>
        <v>1728</v>
      </c>
      <c r="M21" s="295">
        <f t="shared" si="3"/>
        <v>0.515625</v>
      </c>
      <c r="N21" s="247">
        <v>4903</v>
      </c>
      <c r="O21" s="245">
        <v>4461</v>
      </c>
      <c r="P21" s="246">
        <v>8</v>
      </c>
      <c r="Q21" s="293">
        <v>0</v>
      </c>
      <c r="R21" s="294">
        <f t="shared" si="4"/>
        <v>9372</v>
      </c>
      <c r="S21" s="248">
        <f t="shared" si="5"/>
        <v>0.004568870160139581</v>
      </c>
      <c r="T21" s="251">
        <v>2283</v>
      </c>
      <c r="U21" s="245">
        <v>2651</v>
      </c>
      <c r="V21" s="246"/>
      <c r="W21" s="293"/>
      <c r="X21" s="294">
        <f t="shared" si="6"/>
        <v>4934</v>
      </c>
      <c r="Y21" s="244">
        <f t="shared" si="7"/>
        <v>0.8994730441832184</v>
      </c>
    </row>
    <row r="22" spans="1:25" ht="19.5" customHeight="1">
      <c r="A22" s="250" t="s">
        <v>328</v>
      </c>
      <c r="B22" s="247">
        <v>467</v>
      </c>
      <c r="C22" s="245">
        <v>522</v>
      </c>
      <c r="D22" s="246">
        <v>0</v>
      </c>
      <c r="E22" s="293">
        <v>0</v>
      </c>
      <c r="F22" s="294">
        <f t="shared" si="0"/>
        <v>989</v>
      </c>
      <c r="G22" s="248">
        <f t="shared" si="1"/>
        <v>0.0014646448939576364</v>
      </c>
      <c r="H22" s="247">
        <v>79</v>
      </c>
      <c r="I22" s="245">
        <v>61</v>
      </c>
      <c r="J22" s="246"/>
      <c r="K22" s="293"/>
      <c r="L22" s="294">
        <f t="shared" si="2"/>
        <v>140</v>
      </c>
      <c r="M22" s="295">
        <f t="shared" si="3"/>
        <v>6.064285714285714</v>
      </c>
      <c r="N22" s="247">
        <v>1293</v>
      </c>
      <c r="O22" s="245">
        <v>1668</v>
      </c>
      <c r="P22" s="246"/>
      <c r="Q22" s="293">
        <v>0</v>
      </c>
      <c r="R22" s="294">
        <f t="shared" si="4"/>
        <v>2961</v>
      </c>
      <c r="S22" s="248">
        <f t="shared" si="5"/>
        <v>0.0014434938694166987</v>
      </c>
      <c r="T22" s="251">
        <v>249</v>
      </c>
      <c r="U22" s="245">
        <v>223</v>
      </c>
      <c r="V22" s="246"/>
      <c r="W22" s="293">
        <v>0</v>
      </c>
      <c r="X22" s="294">
        <f t="shared" si="6"/>
        <v>472</v>
      </c>
      <c r="Y22" s="244" t="str">
        <f t="shared" si="7"/>
        <v>  *  </v>
      </c>
    </row>
    <row r="23" spans="1:25" ht="19.5" customHeight="1">
      <c r="A23" s="250" t="s">
        <v>329</v>
      </c>
      <c r="B23" s="247">
        <v>212</v>
      </c>
      <c r="C23" s="245">
        <v>287</v>
      </c>
      <c r="D23" s="246">
        <v>0</v>
      </c>
      <c r="E23" s="293">
        <v>0</v>
      </c>
      <c r="F23" s="294">
        <f>SUM(B23:E23)</f>
        <v>499</v>
      </c>
      <c r="G23" s="248">
        <f>F23/$F$9</f>
        <v>0.0007389866552930845</v>
      </c>
      <c r="H23" s="247">
        <v>42</v>
      </c>
      <c r="I23" s="245">
        <v>56</v>
      </c>
      <c r="J23" s="246"/>
      <c r="K23" s="293"/>
      <c r="L23" s="294">
        <f>SUM(H23:K23)</f>
        <v>98</v>
      </c>
      <c r="M23" s="295">
        <f>IF(ISERROR(F23/L23-1),"         /0",(F23/L23-1))</f>
        <v>4.091836734693878</v>
      </c>
      <c r="N23" s="247">
        <v>579</v>
      </c>
      <c r="O23" s="245">
        <v>804</v>
      </c>
      <c r="P23" s="246"/>
      <c r="Q23" s="293"/>
      <c r="R23" s="294">
        <f>SUM(N23:Q23)</f>
        <v>1383</v>
      </c>
      <c r="S23" s="248">
        <f>R23/$R$9</f>
        <v>0.0006742154749757833</v>
      </c>
      <c r="T23" s="251">
        <v>118</v>
      </c>
      <c r="U23" s="245">
        <v>128</v>
      </c>
      <c r="V23" s="246"/>
      <c r="W23" s="293"/>
      <c r="X23" s="294">
        <f>SUM(T23:W23)</f>
        <v>246</v>
      </c>
      <c r="Y23" s="244" t="str">
        <f>IF(ISERROR(R23/X23-1),"         /0",IF(R23/X23&gt;5,"  *  ",(R23/X23-1)))</f>
        <v>  *  </v>
      </c>
    </row>
    <row r="24" spans="1:25" ht="19.5" customHeight="1" thickBot="1">
      <c r="A24" s="250" t="s">
        <v>56</v>
      </c>
      <c r="B24" s="247">
        <v>2</v>
      </c>
      <c r="C24" s="245">
        <v>0</v>
      </c>
      <c r="D24" s="246">
        <v>6</v>
      </c>
      <c r="E24" s="293">
        <v>6</v>
      </c>
      <c r="F24" s="294">
        <f t="shared" si="0"/>
        <v>14</v>
      </c>
      <c r="G24" s="248">
        <f t="shared" si="1"/>
        <v>2.073309253327291E-05</v>
      </c>
      <c r="H24" s="247">
        <v>0</v>
      </c>
      <c r="I24" s="245"/>
      <c r="J24" s="246"/>
      <c r="K24" s="293"/>
      <c r="L24" s="294">
        <f t="shared" si="2"/>
        <v>0</v>
      </c>
      <c r="M24" s="295" t="str">
        <f t="shared" si="3"/>
        <v>         /0</v>
      </c>
      <c r="N24" s="247">
        <v>6</v>
      </c>
      <c r="O24" s="245"/>
      <c r="P24" s="246">
        <v>6</v>
      </c>
      <c r="Q24" s="293">
        <v>6</v>
      </c>
      <c r="R24" s="294">
        <f t="shared" si="4"/>
        <v>18</v>
      </c>
      <c r="S24" s="248">
        <f t="shared" si="5"/>
        <v>8.775038719858352E-06</v>
      </c>
      <c r="T24" s="251">
        <v>1</v>
      </c>
      <c r="U24" s="245"/>
      <c r="V24" s="246"/>
      <c r="W24" s="293"/>
      <c r="X24" s="294">
        <f t="shared" si="6"/>
        <v>1</v>
      </c>
      <c r="Y24" s="244" t="str">
        <f t="shared" si="7"/>
        <v>  *  </v>
      </c>
    </row>
    <row r="25" spans="1:25" s="283" customFormat="1" ht="19.5" customHeight="1">
      <c r="A25" s="292" t="s">
        <v>59</v>
      </c>
      <c r="B25" s="289">
        <f>SUM(B26:B30)</f>
        <v>44716</v>
      </c>
      <c r="C25" s="288">
        <f>SUM(C26:C30)</f>
        <v>37190</v>
      </c>
      <c r="D25" s="287">
        <f>SUM(D26:D30)</f>
        <v>44</v>
      </c>
      <c r="E25" s="286">
        <f>SUM(E26:E30)</f>
        <v>16</v>
      </c>
      <c r="F25" s="285">
        <f t="shared" si="0"/>
        <v>81966</v>
      </c>
      <c r="G25" s="290">
        <f t="shared" si="1"/>
        <v>0.1213863330415891</v>
      </c>
      <c r="H25" s="289">
        <f>SUM(H26:H30)</f>
        <v>43933</v>
      </c>
      <c r="I25" s="288">
        <f>SUM(I26:I30)</f>
        <v>35486</v>
      </c>
      <c r="J25" s="287">
        <f>SUM(J26:J30)</f>
        <v>10</v>
      </c>
      <c r="K25" s="286">
        <f>SUM(K26:K30)</f>
        <v>221</v>
      </c>
      <c r="L25" s="285">
        <f t="shared" si="2"/>
        <v>79650</v>
      </c>
      <c r="M25" s="291">
        <f t="shared" si="3"/>
        <v>0.029077212806026376</v>
      </c>
      <c r="N25" s="289">
        <f>SUM(N26:N30)</f>
        <v>133355</v>
      </c>
      <c r="O25" s="288">
        <f>SUM(O26:O30)</f>
        <v>115886</v>
      </c>
      <c r="P25" s="287">
        <f>SUM(P26:P30)</f>
        <v>51</v>
      </c>
      <c r="Q25" s="286">
        <f>SUM(Q26:Q30)</f>
        <v>24</v>
      </c>
      <c r="R25" s="285">
        <f t="shared" si="4"/>
        <v>249316</v>
      </c>
      <c r="S25" s="290">
        <f t="shared" si="5"/>
        <v>0.12154208630445582</v>
      </c>
      <c r="T25" s="289">
        <f>SUM(T26:T30)</f>
        <v>136736</v>
      </c>
      <c r="U25" s="288">
        <f>SUM(U26:U30)</f>
        <v>114127</v>
      </c>
      <c r="V25" s="287">
        <f>SUM(V26:V30)</f>
        <v>44</v>
      </c>
      <c r="W25" s="286">
        <f>SUM(W26:W30)</f>
        <v>231</v>
      </c>
      <c r="X25" s="285">
        <f t="shared" si="6"/>
        <v>251138</v>
      </c>
      <c r="Y25" s="284">
        <f t="shared" si="7"/>
        <v>-0.007254975352196769</v>
      </c>
    </row>
    <row r="26" spans="1:25" ht="19.5" customHeight="1">
      <c r="A26" s="250" t="s">
        <v>330</v>
      </c>
      <c r="B26" s="247">
        <v>28451</v>
      </c>
      <c r="C26" s="245">
        <v>24732</v>
      </c>
      <c r="D26" s="246">
        <v>44</v>
      </c>
      <c r="E26" s="293">
        <v>16</v>
      </c>
      <c r="F26" s="294">
        <f t="shared" si="0"/>
        <v>53243</v>
      </c>
      <c r="G26" s="248">
        <f t="shared" si="1"/>
        <v>0.07884943183921783</v>
      </c>
      <c r="H26" s="247">
        <v>29530</v>
      </c>
      <c r="I26" s="245">
        <v>23649</v>
      </c>
      <c r="J26" s="246">
        <v>6</v>
      </c>
      <c r="K26" s="293"/>
      <c r="L26" s="294">
        <f t="shared" si="2"/>
        <v>53185</v>
      </c>
      <c r="M26" s="295">
        <f t="shared" si="3"/>
        <v>0.0010905330450314832</v>
      </c>
      <c r="N26" s="247">
        <v>87110</v>
      </c>
      <c r="O26" s="245">
        <v>79130</v>
      </c>
      <c r="P26" s="246">
        <v>49</v>
      </c>
      <c r="Q26" s="293">
        <v>22</v>
      </c>
      <c r="R26" s="294">
        <f t="shared" si="4"/>
        <v>166311</v>
      </c>
      <c r="S26" s="248">
        <f t="shared" si="5"/>
        <v>0.08107697025213123</v>
      </c>
      <c r="T26" s="247">
        <v>93380</v>
      </c>
      <c r="U26" s="245">
        <v>79506</v>
      </c>
      <c r="V26" s="246">
        <v>30</v>
      </c>
      <c r="W26" s="293"/>
      <c r="X26" s="280">
        <f t="shared" si="6"/>
        <v>172916</v>
      </c>
      <c r="Y26" s="244">
        <f t="shared" si="7"/>
        <v>-0.03819773762983181</v>
      </c>
    </row>
    <row r="27" spans="1:25" ht="19.5" customHeight="1">
      <c r="A27" s="250" t="s">
        <v>331</v>
      </c>
      <c r="B27" s="247">
        <v>8776</v>
      </c>
      <c r="C27" s="245">
        <v>6699</v>
      </c>
      <c r="D27" s="246">
        <v>0</v>
      </c>
      <c r="E27" s="293">
        <v>0</v>
      </c>
      <c r="F27" s="294">
        <f t="shared" si="0"/>
        <v>15475</v>
      </c>
      <c r="G27" s="248">
        <f t="shared" si="1"/>
        <v>0.022917471925171306</v>
      </c>
      <c r="H27" s="247">
        <v>6334</v>
      </c>
      <c r="I27" s="245">
        <v>5311</v>
      </c>
      <c r="J27" s="246"/>
      <c r="K27" s="293">
        <v>0</v>
      </c>
      <c r="L27" s="294">
        <f t="shared" si="2"/>
        <v>11645</v>
      </c>
      <c r="M27" s="295">
        <f t="shared" si="3"/>
        <v>0.32889652211249465</v>
      </c>
      <c r="N27" s="247">
        <v>22561</v>
      </c>
      <c r="O27" s="245">
        <v>18618</v>
      </c>
      <c r="P27" s="246">
        <v>0</v>
      </c>
      <c r="Q27" s="293">
        <v>0</v>
      </c>
      <c r="R27" s="294">
        <f t="shared" si="4"/>
        <v>41179</v>
      </c>
      <c r="S27" s="248">
        <f t="shared" si="5"/>
        <v>0.02007485108028039</v>
      </c>
      <c r="T27" s="247">
        <v>17380</v>
      </c>
      <c r="U27" s="245">
        <v>14694</v>
      </c>
      <c r="V27" s="246"/>
      <c r="W27" s="293">
        <v>0</v>
      </c>
      <c r="X27" s="280">
        <f t="shared" si="6"/>
        <v>32074</v>
      </c>
      <c r="Y27" s="244">
        <f t="shared" si="7"/>
        <v>0.28387478954916756</v>
      </c>
    </row>
    <row r="28" spans="1:25" ht="19.5" customHeight="1">
      <c r="A28" s="250" t="s">
        <v>332</v>
      </c>
      <c r="B28" s="247">
        <v>6706</v>
      </c>
      <c r="C28" s="245">
        <v>5759</v>
      </c>
      <c r="D28" s="246">
        <v>0</v>
      </c>
      <c r="E28" s="293">
        <v>0</v>
      </c>
      <c r="F28" s="229">
        <f>SUM(B28:E28)</f>
        <v>12465</v>
      </c>
      <c r="G28" s="248">
        <f>F28/$F$9</f>
        <v>0.01845985703051763</v>
      </c>
      <c r="H28" s="247">
        <v>7396</v>
      </c>
      <c r="I28" s="245">
        <v>6526</v>
      </c>
      <c r="J28" s="246"/>
      <c r="K28" s="293"/>
      <c r="L28" s="294">
        <f>SUM(H28:K28)</f>
        <v>13922</v>
      </c>
      <c r="M28" s="295" t="s">
        <v>50</v>
      </c>
      <c r="N28" s="247">
        <v>20011</v>
      </c>
      <c r="O28" s="245">
        <v>18138</v>
      </c>
      <c r="P28" s="246"/>
      <c r="Q28" s="293"/>
      <c r="R28" s="294">
        <f>SUM(N28:Q28)</f>
        <v>38149</v>
      </c>
      <c r="S28" s="248">
        <f>R28/$R$9</f>
        <v>0.01859771956243757</v>
      </c>
      <c r="T28" s="247">
        <v>22250</v>
      </c>
      <c r="U28" s="245">
        <v>19927</v>
      </c>
      <c r="V28" s="246"/>
      <c r="W28" s="293"/>
      <c r="X28" s="280">
        <f>SUM(T28:W28)</f>
        <v>42177</v>
      </c>
      <c r="Y28" s="244">
        <f>IF(ISERROR(R28/X28-1),"         /0",IF(R28/X28&gt;5,"  *  ",(R28/X28-1)))</f>
        <v>-0.09550228797685945</v>
      </c>
    </row>
    <row r="29" spans="1:25" ht="19.5" customHeight="1">
      <c r="A29" s="250" t="s">
        <v>333</v>
      </c>
      <c r="B29" s="247">
        <v>501</v>
      </c>
      <c r="C29" s="245">
        <v>0</v>
      </c>
      <c r="D29" s="246">
        <v>0</v>
      </c>
      <c r="E29" s="293">
        <v>0</v>
      </c>
      <c r="F29" s="294">
        <f>SUM(B29:E29)</f>
        <v>501</v>
      </c>
      <c r="G29" s="248">
        <f>F29/$F$9</f>
        <v>0.0007419485256549806</v>
      </c>
      <c r="H29" s="247">
        <v>394</v>
      </c>
      <c r="I29" s="245"/>
      <c r="J29" s="246"/>
      <c r="K29" s="293"/>
      <c r="L29" s="294">
        <f>SUM(H29:K29)</f>
        <v>394</v>
      </c>
      <c r="M29" s="295">
        <f>IF(ISERROR(F29/L29-1),"         /0",(F29/L29-1))</f>
        <v>0.2715736040609138</v>
      </c>
      <c r="N29" s="247">
        <v>2505</v>
      </c>
      <c r="O29" s="245">
        <v>0</v>
      </c>
      <c r="P29" s="246"/>
      <c r="Q29" s="293"/>
      <c r="R29" s="294">
        <f>SUM(N29:Q29)</f>
        <v>2505</v>
      </c>
      <c r="S29" s="248">
        <f>R29/$R$9</f>
        <v>0.0012211928885136206</v>
      </c>
      <c r="T29" s="247">
        <v>2452</v>
      </c>
      <c r="U29" s="245"/>
      <c r="V29" s="246"/>
      <c r="W29" s="293"/>
      <c r="X29" s="280">
        <f>SUM(T29:W29)</f>
        <v>2452</v>
      </c>
      <c r="Y29" s="244">
        <f>IF(ISERROR(R29/X29-1),"         /0",IF(R29/X29&gt;5,"  *  ",(R29/X29-1)))</f>
        <v>0.021615008156606885</v>
      </c>
    </row>
    <row r="30" spans="1:25" ht="19.5" customHeight="1" thickBot="1">
      <c r="A30" s="250" t="s">
        <v>56</v>
      </c>
      <c r="B30" s="247">
        <v>282</v>
      </c>
      <c r="C30" s="245">
        <v>0</v>
      </c>
      <c r="D30" s="246">
        <v>0</v>
      </c>
      <c r="E30" s="293">
        <v>0</v>
      </c>
      <c r="F30" s="294">
        <f t="shared" si="0"/>
        <v>282</v>
      </c>
      <c r="G30" s="248">
        <f t="shared" si="1"/>
        <v>0.00041762372102735435</v>
      </c>
      <c r="H30" s="247">
        <v>279</v>
      </c>
      <c r="I30" s="245">
        <v>0</v>
      </c>
      <c r="J30" s="246">
        <v>4</v>
      </c>
      <c r="K30" s="293">
        <v>221</v>
      </c>
      <c r="L30" s="294">
        <f t="shared" si="2"/>
        <v>504</v>
      </c>
      <c r="M30" s="295">
        <f t="shared" si="3"/>
        <v>-0.44047619047619047</v>
      </c>
      <c r="N30" s="247">
        <v>1168</v>
      </c>
      <c r="O30" s="245">
        <v>0</v>
      </c>
      <c r="P30" s="246">
        <v>2</v>
      </c>
      <c r="Q30" s="293">
        <v>2</v>
      </c>
      <c r="R30" s="294">
        <f t="shared" si="4"/>
        <v>1172</v>
      </c>
      <c r="S30" s="248">
        <f t="shared" si="5"/>
        <v>0.0005713525210929993</v>
      </c>
      <c r="T30" s="247">
        <v>1274</v>
      </c>
      <c r="U30" s="245">
        <v>0</v>
      </c>
      <c r="V30" s="246">
        <v>14</v>
      </c>
      <c r="W30" s="293">
        <v>231</v>
      </c>
      <c r="X30" s="280">
        <f t="shared" si="6"/>
        <v>1519</v>
      </c>
      <c r="Y30" s="244">
        <f t="shared" si="7"/>
        <v>-0.228439763001975</v>
      </c>
    </row>
    <row r="31" spans="1:25" s="283" customFormat="1" ht="19.5" customHeight="1">
      <c r="A31" s="292" t="s">
        <v>58</v>
      </c>
      <c r="B31" s="289">
        <f>SUM(B32:B39)</f>
        <v>81206</v>
      </c>
      <c r="C31" s="288">
        <f>SUM(C32:C39)</f>
        <v>72999</v>
      </c>
      <c r="D31" s="287">
        <f>SUM(D32:D39)</f>
        <v>4008</v>
      </c>
      <c r="E31" s="286">
        <f>SUM(E32:E39)</f>
        <v>3965</v>
      </c>
      <c r="F31" s="285">
        <f t="shared" si="0"/>
        <v>162178</v>
      </c>
      <c r="G31" s="290">
        <f t="shared" si="1"/>
        <v>0.2401751057757953</v>
      </c>
      <c r="H31" s="289">
        <f>SUM(H32:H39)</f>
        <v>78660</v>
      </c>
      <c r="I31" s="288">
        <f>SUM(I32:I39)</f>
        <v>69729</v>
      </c>
      <c r="J31" s="287">
        <f>SUM(J32:J39)</f>
        <v>1171</v>
      </c>
      <c r="K31" s="286">
        <f>SUM(K32:K39)</f>
        <v>466</v>
      </c>
      <c r="L31" s="285">
        <f t="shared" si="2"/>
        <v>150026</v>
      </c>
      <c r="M31" s="291">
        <f t="shared" si="3"/>
        <v>0.08099929345580104</v>
      </c>
      <c r="N31" s="289">
        <f>SUM(N32:N39)</f>
        <v>250868</v>
      </c>
      <c r="O31" s="288">
        <f>SUM(O32:O39)</f>
        <v>233395</v>
      </c>
      <c r="P31" s="287">
        <f>SUM(P32:P39)</f>
        <v>12794</v>
      </c>
      <c r="Q31" s="286">
        <f>SUM(Q32:Q39)</f>
        <v>13540</v>
      </c>
      <c r="R31" s="285">
        <f t="shared" si="4"/>
        <v>510597</v>
      </c>
      <c r="S31" s="290">
        <f t="shared" si="5"/>
        <v>0.24891713584686193</v>
      </c>
      <c r="T31" s="289">
        <f>SUM(T32:T39)</f>
        <v>238499</v>
      </c>
      <c r="U31" s="288">
        <f>SUM(U32:U39)</f>
        <v>214961</v>
      </c>
      <c r="V31" s="287">
        <f>SUM(V32:V39)</f>
        <v>3791</v>
      </c>
      <c r="W31" s="286">
        <f>SUM(W32:W39)</f>
        <v>3074</v>
      </c>
      <c r="X31" s="285">
        <f t="shared" si="6"/>
        <v>460325</v>
      </c>
      <c r="Y31" s="284">
        <f t="shared" si="7"/>
        <v>0.10920979742573178</v>
      </c>
    </row>
    <row r="32" spans="1:25" s="220" customFormat="1" ht="19.5" customHeight="1">
      <c r="A32" s="235" t="s">
        <v>334</v>
      </c>
      <c r="B32" s="233">
        <v>54952</v>
      </c>
      <c r="C32" s="230">
        <v>47306</v>
      </c>
      <c r="D32" s="229">
        <v>2385</v>
      </c>
      <c r="E32" s="281">
        <v>2301</v>
      </c>
      <c r="F32" s="280">
        <f t="shared" si="0"/>
        <v>106944</v>
      </c>
      <c r="G32" s="232">
        <f t="shared" si="1"/>
        <v>0.15837713199130987</v>
      </c>
      <c r="H32" s="233">
        <v>53113</v>
      </c>
      <c r="I32" s="230">
        <v>47004</v>
      </c>
      <c r="J32" s="229">
        <v>10</v>
      </c>
      <c r="K32" s="281">
        <v>9</v>
      </c>
      <c r="L32" s="280">
        <f t="shared" si="2"/>
        <v>100136</v>
      </c>
      <c r="M32" s="282">
        <f t="shared" si="3"/>
        <v>0.06798753694974824</v>
      </c>
      <c r="N32" s="233">
        <v>168507</v>
      </c>
      <c r="O32" s="230">
        <v>153556</v>
      </c>
      <c r="P32" s="229">
        <v>8477</v>
      </c>
      <c r="Q32" s="281">
        <v>8574</v>
      </c>
      <c r="R32" s="280">
        <f t="shared" si="4"/>
        <v>339114</v>
      </c>
      <c r="S32" s="232">
        <f t="shared" si="5"/>
        <v>0.16531880446922473</v>
      </c>
      <c r="T32" s="231">
        <v>162689</v>
      </c>
      <c r="U32" s="230">
        <v>145955</v>
      </c>
      <c r="V32" s="229">
        <v>71</v>
      </c>
      <c r="W32" s="281">
        <v>29</v>
      </c>
      <c r="X32" s="280">
        <f t="shared" si="6"/>
        <v>308744</v>
      </c>
      <c r="Y32" s="228">
        <f t="shared" si="7"/>
        <v>0.09836628404114744</v>
      </c>
    </row>
    <row r="33" spans="1:25" s="220" customFormat="1" ht="19.5" customHeight="1">
      <c r="A33" s="235" t="s">
        <v>335</v>
      </c>
      <c r="B33" s="233">
        <v>16788</v>
      </c>
      <c r="C33" s="230">
        <v>16143</v>
      </c>
      <c r="D33" s="229">
        <v>970</v>
      </c>
      <c r="E33" s="281">
        <v>955</v>
      </c>
      <c r="F33" s="280">
        <f t="shared" si="0"/>
        <v>34856</v>
      </c>
      <c r="G33" s="232">
        <f t="shared" si="1"/>
        <v>0.051619476667125755</v>
      </c>
      <c r="H33" s="233">
        <v>13397</v>
      </c>
      <c r="I33" s="230">
        <v>12380</v>
      </c>
      <c r="J33" s="229">
        <v>353</v>
      </c>
      <c r="K33" s="281">
        <v>94</v>
      </c>
      <c r="L33" s="280">
        <f t="shared" si="2"/>
        <v>26224</v>
      </c>
      <c r="M33" s="282">
        <f t="shared" si="3"/>
        <v>0.32916412446613785</v>
      </c>
      <c r="N33" s="233">
        <v>51280</v>
      </c>
      <c r="O33" s="230">
        <v>48836</v>
      </c>
      <c r="P33" s="229">
        <v>2153</v>
      </c>
      <c r="Q33" s="281">
        <v>2407</v>
      </c>
      <c r="R33" s="280">
        <f t="shared" si="4"/>
        <v>104676</v>
      </c>
      <c r="S33" s="232">
        <f t="shared" si="5"/>
        <v>0.051029775168882935</v>
      </c>
      <c r="T33" s="231">
        <v>39955</v>
      </c>
      <c r="U33" s="230">
        <v>36578</v>
      </c>
      <c r="V33" s="229">
        <v>503</v>
      </c>
      <c r="W33" s="281">
        <v>302</v>
      </c>
      <c r="X33" s="280">
        <f t="shared" si="6"/>
        <v>77338</v>
      </c>
      <c r="Y33" s="228">
        <f t="shared" si="7"/>
        <v>0.35348728956011266</v>
      </c>
    </row>
    <row r="34" spans="1:25" s="220" customFormat="1" ht="19.5" customHeight="1">
      <c r="A34" s="235" t="s">
        <v>336</v>
      </c>
      <c r="B34" s="233">
        <v>3420</v>
      </c>
      <c r="C34" s="230">
        <v>3603</v>
      </c>
      <c r="D34" s="229">
        <v>408</v>
      </c>
      <c r="E34" s="281">
        <v>489</v>
      </c>
      <c r="F34" s="280">
        <f t="shared" si="0"/>
        <v>7920</v>
      </c>
      <c r="G34" s="232">
        <f t="shared" si="1"/>
        <v>0.011729006633108675</v>
      </c>
      <c r="H34" s="233">
        <v>4556</v>
      </c>
      <c r="I34" s="230">
        <v>4645</v>
      </c>
      <c r="J34" s="229">
        <v>516</v>
      </c>
      <c r="K34" s="281">
        <v>355</v>
      </c>
      <c r="L34" s="280">
        <f t="shared" si="2"/>
        <v>10072</v>
      </c>
      <c r="M34" s="282">
        <f t="shared" si="3"/>
        <v>-0.21366163621922163</v>
      </c>
      <c r="N34" s="233">
        <v>12110</v>
      </c>
      <c r="O34" s="230">
        <v>11568</v>
      </c>
      <c r="P34" s="229">
        <v>1631</v>
      </c>
      <c r="Q34" s="281">
        <v>1791</v>
      </c>
      <c r="R34" s="280">
        <f t="shared" si="4"/>
        <v>27100</v>
      </c>
      <c r="S34" s="232">
        <f t="shared" si="5"/>
        <v>0.01321130829489785</v>
      </c>
      <c r="T34" s="231">
        <v>15625</v>
      </c>
      <c r="U34" s="230">
        <v>15218</v>
      </c>
      <c r="V34" s="229">
        <v>1923</v>
      </c>
      <c r="W34" s="281">
        <v>1434</v>
      </c>
      <c r="X34" s="280">
        <f t="shared" si="6"/>
        <v>34200</v>
      </c>
      <c r="Y34" s="228">
        <f t="shared" si="7"/>
        <v>-0.20760233918128657</v>
      </c>
    </row>
    <row r="35" spans="1:25" s="220" customFormat="1" ht="19.5" customHeight="1">
      <c r="A35" s="235" t="s">
        <v>337</v>
      </c>
      <c r="B35" s="233">
        <v>2854</v>
      </c>
      <c r="C35" s="230">
        <v>3098</v>
      </c>
      <c r="D35" s="229">
        <v>238</v>
      </c>
      <c r="E35" s="281">
        <v>214</v>
      </c>
      <c r="F35" s="280">
        <f>SUM(B35:E35)</f>
        <v>6404</v>
      </c>
      <c r="G35" s="232">
        <f>F35/$F$9</f>
        <v>0.009483908898791409</v>
      </c>
      <c r="H35" s="233">
        <v>2024</v>
      </c>
      <c r="I35" s="230">
        <v>1694</v>
      </c>
      <c r="J35" s="229">
        <v>206</v>
      </c>
      <c r="K35" s="281">
        <v>2</v>
      </c>
      <c r="L35" s="280">
        <f>SUM(H35:K35)</f>
        <v>3926</v>
      </c>
      <c r="M35" s="282">
        <f>IF(ISERROR(F35/L35-1),"         /0",(F35/L35-1))</f>
        <v>0.6311767702496178</v>
      </c>
      <c r="N35" s="233">
        <v>7858</v>
      </c>
      <c r="O35" s="230">
        <v>9463</v>
      </c>
      <c r="P35" s="229">
        <v>515</v>
      </c>
      <c r="Q35" s="281">
        <v>753</v>
      </c>
      <c r="R35" s="280">
        <f>SUM(N35:Q35)</f>
        <v>18589</v>
      </c>
      <c r="S35" s="232">
        <f>R35/$R$9</f>
        <v>0.00906217748685816</v>
      </c>
      <c r="T35" s="231">
        <v>6424</v>
      </c>
      <c r="U35" s="230">
        <v>6175</v>
      </c>
      <c r="V35" s="229">
        <v>1104</v>
      </c>
      <c r="W35" s="281">
        <v>1251</v>
      </c>
      <c r="X35" s="280">
        <f>SUM(T35:W35)</f>
        <v>14954</v>
      </c>
      <c r="Y35" s="228">
        <f>IF(ISERROR(R35/X35-1),"         /0",IF(R35/X35&gt;5,"  *  ",(R35/X35-1)))</f>
        <v>0.24307877490972318</v>
      </c>
    </row>
    <row r="36" spans="1:25" s="220" customFormat="1" ht="19.5" customHeight="1">
      <c r="A36" s="235" t="s">
        <v>338</v>
      </c>
      <c r="B36" s="233">
        <v>1393</v>
      </c>
      <c r="C36" s="230">
        <v>1368</v>
      </c>
      <c r="D36" s="229">
        <v>0</v>
      </c>
      <c r="E36" s="281">
        <v>0</v>
      </c>
      <c r="F36" s="280">
        <f>SUM(B36:E36)</f>
        <v>2761</v>
      </c>
      <c r="G36" s="232">
        <f>F36/$F$9</f>
        <v>0.004088862034597607</v>
      </c>
      <c r="H36" s="233">
        <v>5012</v>
      </c>
      <c r="I36" s="230">
        <v>3665</v>
      </c>
      <c r="J36" s="229"/>
      <c r="K36" s="281"/>
      <c r="L36" s="280">
        <f>SUM(H36:K36)</f>
        <v>8677</v>
      </c>
      <c r="M36" s="282">
        <f>IF(ISERROR(F36/L36-1),"         /0",(F36/L36-1))</f>
        <v>-0.6818024662901925</v>
      </c>
      <c r="N36" s="233">
        <v>5815</v>
      </c>
      <c r="O36" s="230">
        <v>5640</v>
      </c>
      <c r="P36" s="229">
        <v>5</v>
      </c>
      <c r="Q36" s="281">
        <v>3</v>
      </c>
      <c r="R36" s="280">
        <f>SUM(N36:Q36)</f>
        <v>11463</v>
      </c>
      <c r="S36" s="232">
        <f>R36/$R$9</f>
        <v>0.00558823715809646</v>
      </c>
      <c r="T36" s="231">
        <v>12592</v>
      </c>
      <c r="U36" s="230">
        <v>10454</v>
      </c>
      <c r="V36" s="229">
        <v>7</v>
      </c>
      <c r="W36" s="281">
        <v>3</v>
      </c>
      <c r="X36" s="280">
        <f>SUM(T36:W36)</f>
        <v>23056</v>
      </c>
      <c r="Y36" s="228">
        <f>IF(ISERROR(R36/X36-1),"         /0",IF(R36/X36&gt;5,"  *  ",(R36/X36-1)))</f>
        <v>-0.5028192227619708</v>
      </c>
    </row>
    <row r="37" spans="1:25" s="220" customFormat="1" ht="19.5" customHeight="1">
      <c r="A37" s="235" t="s">
        <v>339</v>
      </c>
      <c r="B37" s="233">
        <v>932</v>
      </c>
      <c r="C37" s="230">
        <v>744</v>
      </c>
      <c r="D37" s="229">
        <v>1</v>
      </c>
      <c r="E37" s="281">
        <v>1</v>
      </c>
      <c r="F37" s="280">
        <f t="shared" si="0"/>
        <v>1678</v>
      </c>
      <c r="G37" s="232">
        <f t="shared" si="1"/>
        <v>0.002485009233630853</v>
      </c>
      <c r="H37" s="233">
        <v>162</v>
      </c>
      <c r="I37" s="230">
        <v>49</v>
      </c>
      <c r="J37" s="229"/>
      <c r="K37" s="281"/>
      <c r="L37" s="280">
        <f t="shared" si="2"/>
        <v>211</v>
      </c>
      <c r="M37" s="282">
        <f t="shared" si="3"/>
        <v>6.95260663507109</v>
      </c>
      <c r="N37" s="233">
        <v>2731</v>
      </c>
      <c r="O37" s="230">
        <v>2146</v>
      </c>
      <c r="P37" s="229">
        <v>1</v>
      </c>
      <c r="Q37" s="281">
        <v>1</v>
      </c>
      <c r="R37" s="280">
        <f t="shared" si="4"/>
        <v>4879</v>
      </c>
      <c r="S37" s="232">
        <f t="shared" si="5"/>
        <v>0.0023785229952327167</v>
      </c>
      <c r="T37" s="231">
        <v>494</v>
      </c>
      <c r="U37" s="230">
        <v>152</v>
      </c>
      <c r="V37" s="229"/>
      <c r="W37" s="281">
        <v>3</v>
      </c>
      <c r="X37" s="280">
        <f t="shared" si="6"/>
        <v>649</v>
      </c>
      <c r="Y37" s="228" t="str">
        <f t="shared" si="7"/>
        <v>  *  </v>
      </c>
    </row>
    <row r="38" spans="1:25" s="220" customFormat="1" ht="19.5" customHeight="1">
      <c r="A38" s="235" t="s">
        <v>340</v>
      </c>
      <c r="B38" s="233">
        <v>560</v>
      </c>
      <c r="C38" s="230">
        <v>549</v>
      </c>
      <c r="D38" s="229">
        <v>0</v>
      </c>
      <c r="E38" s="281">
        <v>0</v>
      </c>
      <c r="F38" s="280">
        <f t="shared" si="0"/>
        <v>1109</v>
      </c>
      <c r="G38" s="232">
        <f t="shared" si="1"/>
        <v>0.0016423571156714042</v>
      </c>
      <c r="H38" s="233">
        <v>266</v>
      </c>
      <c r="I38" s="230">
        <v>248</v>
      </c>
      <c r="J38" s="229">
        <v>2</v>
      </c>
      <c r="K38" s="281">
        <v>2</v>
      </c>
      <c r="L38" s="280">
        <f t="shared" si="2"/>
        <v>518</v>
      </c>
      <c r="M38" s="282">
        <f t="shared" si="3"/>
        <v>1.140926640926641</v>
      </c>
      <c r="N38" s="233">
        <v>1781</v>
      </c>
      <c r="O38" s="230">
        <v>1665</v>
      </c>
      <c r="P38" s="229">
        <v>6</v>
      </c>
      <c r="Q38" s="281">
        <v>6</v>
      </c>
      <c r="R38" s="280">
        <f t="shared" si="4"/>
        <v>3458</v>
      </c>
      <c r="S38" s="232">
        <f t="shared" si="5"/>
        <v>0.00168578243851501</v>
      </c>
      <c r="T38" s="231">
        <v>376</v>
      </c>
      <c r="U38" s="230">
        <v>327</v>
      </c>
      <c r="V38" s="229">
        <v>30</v>
      </c>
      <c r="W38" s="281">
        <v>34</v>
      </c>
      <c r="X38" s="280">
        <f t="shared" si="6"/>
        <v>767</v>
      </c>
      <c r="Y38" s="228">
        <f t="shared" si="7"/>
        <v>3.508474576271187</v>
      </c>
    </row>
    <row r="39" spans="1:25" s="220" customFormat="1" ht="19.5" customHeight="1" thickBot="1">
      <c r="A39" s="250" t="s">
        <v>56</v>
      </c>
      <c r="B39" s="247">
        <v>307</v>
      </c>
      <c r="C39" s="245">
        <v>188</v>
      </c>
      <c r="D39" s="246">
        <v>6</v>
      </c>
      <c r="E39" s="293">
        <v>5</v>
      </c>
      <c r="F39" s="294">
        <f>SUM(B39:E39)</f>
        <v>506</v>
      </c>
      <c r="G39" s="248">
        <f>F39/$F$9</f>
        <v>0.000749353201559721</v>
      </c>
      <c r="H39" s="247">
        <v>130</v>
      </c>
      <c r="I39" s="245">
        <v>44</v>
      </c>
      <c r="J39" s="246">
        <v>84</v>
      </c>
      <c r="K39" s="293">
        <v>4</v>
      </c>
      <c r="L39" s="294">
        <f>SUM(H39:K39)</f>
        <v>262</v>
      </c>
      <c r="M39" s="295">
        <f>IF(ISERROR(F39/L39-1),"         /0",(F39/L39-1))</f>
        <v>0.9312977099236641</v>
      </c>
      <c r="N39" s="247">
        <v>786</v>
      </c>
      <c r="O39" s="245">
        <v>521</v>
      </c>
      <c r="P39" s="246">
        <v>6</v>
      </c>
      <c r="Q39" s="293">
        <v>5</v>
      </c>
      <c r="R39" s="294">
        <f>SUM(N39:Q39)</f>
        <v>1318</v>
      </c>
      <c r="S39" s="248">
        <f>R39/$R$9</f>
        <v>0.0006425278351540726</v>
      </c>
      <c r="T39" s="294">
        <v>344</v>
      </c>
      <c r="U39" s="245">
        <v>102</v>
      </c>
      <c r="V39" s="246">
        <v>153</v>
      </c>
      <c r="W39" s="293">
        <v>18</v>
      </c>
      <c r="X39" s="294">
        <f>SUM(T39:W39)</f>
        <v>617</v>
      </c>
      <c r="Y39" s="244">
        <f>IF(ISERROR(R39/X39-1),"         /0",IF(R39/X39&gt;5,"  *  ",(R39/X39-1)))</f>
        <v>1.1361426256077798</v>
      </c>
    </row>
    <row r="40" spans="1:25" s="283" customFormat="1" ht="19.5" customHeight="1">
      <c r="A40" s="292" t="s">
        <v>57</v>
      </c>
      <c r="B40" s="289">
        <f>SUM(B41:B43)</f>
        <v>6668</v>
      </c>
      <c r="C40" s="288">
        <f>SUM(C41:C43)</f>
        <v>6046</v>
      </c>
      <c r="D40" s="287">
        <f>SUM(D41:D43)</f>
        <v>124</v>
      </c>
      <c r="E40" s="286">
        <f>SUM(E41:E43)</f>
        <v>124</v>
      </c>
      <c r="F40" s="285">
        <f t="shared" si="0"/>
        <v>12962</v>
      </c>
      <c r="G40" s="290">
        <f t="shared" si="1"/>
        <v>0.01919588181544882</v>
      </c>
      <c r="H40" s="289">
        <f>SUM(H41:H43)</f>
        <v>5558</v>
      </c>
      <c r="I40" s="288">
        <f>SUM(I41:I43)</f>
        <v>4524</v>
      </c>
      <c r="J40" s="287">
        <f>SUM(J41:J43)</f>
        <v>153</v>
      </c>
      <c r="K40" s="286">
        <f>SUM(K41:K43)</f>
        <v>155</v>
      </c>
      <c r="L40" s="285">
        <f t="shared" si="2"/>
        <v>10390</v>
      </c>
      <c r="M40" s="291">
        <f t="shared" si="3"/>
        <v>0.24754571703561123</v>
      </c>
      <c r="N40" s="289">
        <f>SUM(N41:N43)</f>
        <v>20109</v>
      </c>
      <c r="O40" s="288">
        <f>SUM(O41:O43)</f>
        <v>19012</v>
      </c>
      <c r="P40" s="287">
        <f>SUM(P41:P43)</f>
        <v>289</v>
      </c>
      <c r="Q40" s="286">
        <f>SUM(Q41:Q43)</f>
        <v>399</v>
      </c>
      <c r="R40" s="285">
        <f t="shared" si="4"/>
        <v>39809</v>
      </c>
      <c r="S40" s="290">
        <f t="shared" si="5"/>
        <v>0.01940697313326895</v>
      </c>
      <c r="T40" s="289">
        <f>SUM(T41:T43)</f>
        <v>16497</v>
      </c>
      <c r="U40" s="288">
        <f>SUM(U41:U43)</f>
        <v>14971</v>
      </c>
      <c r="V40" s="287">
        <f>SUM(V41:V43)</f>
        <v>344</v>
      </c>
      <c r="W40" s="286">
        <f>SUM(W41:W43)</f>
        <v>305</v>
      </c>
      <c r="X40" s="285">
        <f t="shared" si="6"/>
        <v>32117</v>
      </c>
      <c r="Y40" s="284">
        <f t="shared" si="7"/>
        <v>0.23949933057259387</v>
      </c>
    </row>
    <row r="41" spans="1:25" ht="19.5" customHeight="1">
      <c r="A41" s="235" t="s">
        <v>341</v>
      </c>
      <c r="B41" s="233">
        <v>4486</v>
      </c>
      <c r="C41" s="230">
        <v>4138</v>
      </c>
      <c r="D41" s="229">
        <v>124</v>
      </c>
      <c r="E41" s="281">
        <v>123</v>
      </c>
      <c r="F41" s="280">
        <f t="shared" si="0"/>
        <v>8871</v>
      </c>
      <c r="G41" s="232">
        <f t="shared" si="1"/>
        <v>0.013137375990190285</v>
      </c>
      <c r="H41" s="233">
        <v>4244</v>
      </c>
      <c r="I41" s="230">
        <v>3785</v>
      </c>
      <c r="J41" s="229">
        <v>153</v>
      </c>
      <c r="K41" s="281">
        <v>155</v>
      </c>
      <c r="L41" s="280">
        <f t="shared" si="2"/>
        <v>8337</v>
      </c>
      <c r="M41" s="282">
        <f t="shared" si="3"/>
        <v>0.06405181720043185</v>
      </c>
      <c r="N41" s="233">
        <v>14371</v>
      </c>
      <c r="O41" s="230">
        <v>13041</v>
      </c>
      <c r="P41" s="229">
        <v>138</v>
      </c>
      <c r="Q41" s="281">
        <v>139</v>
      </c>
      <c r="R41" s="280">
        <f t="shared" si="4"/>
        <v>27689</v>
      </c>
      <c r="S41" s="232">
        <f t="shared" si="5"/>
        <v>0.01349844706189766</v>
      </c>
      <c r="T41" s="231">
        <v>13120</v>
      </c>
      <c r="U41" s="230">
        <v>12302</v>
      </c>
      <c r="V41" s="229">
        <v>344</v>
      </c>
      <c r="W41" s="281">
        <v>305</v>
      </c>
      <c r="X41" s="280">
        <f t="shared" si="6"/>
        <v>26071</v>
      </c>
      <c r="Y41" s="228">
        <f t="shared" si="7"/>
        <v>0.062061294158260116</v>
      </c>
    </row>
    <row r="42" spans="1:25" ht="19.5" customHeight="1">
      <c r="A42" s="235" t="s">
        <v>342</v>
      </c>
      <c r="B42" s="233">
        <v>2145</v>
      </c>
      <c r="C42" s="230">
        <v>1885</v>
      </c>
      <c r="D42" s="229">
        <v>0</v>
      </c>
      <c r="E42" s="281">
        <v>1</v>
      </c>
      <c r="F42" s="280">
        <f t="shared" si="0"/>
        <v>4031</v>
      </c>
      <c r="G42" s="232">
        <f t="shared" si="1"/>
        <v>0.00596964971440165</v>
      </c>
      <c r="H42" s="233">
        <v>1243</v>
      </c>
      <c r="I42" s="230">
        <v>662</v>
      </c>
      <c r="J42" s="229"/>
      <c r="K42" s="281"/>
      <c r="L42" s="280">
        <f t="shared" si="2"/>
        <v>1905</v>
      </c>
      <c r="M42" s="282">
        <f t="shared" si="3"/>
        <v>1.1160104986876642</v>
      </c>
      <c r="N42" s="233">
        <v>5619</v>
      </c>
      <c r="O42" s="230">
        <v>5892</v>
      </c>
      <c r="P42" s="229">
        <v>148</v>
      </c>
      <c r="Q42" s="281">
        <v>260</v>
      </c>
      <c r="R42" s="280">
        <f t="shared" si="4"/>
        <v>11919</v>
      </c>
      <c r="S42" s="232">
        <f t="shared" si="5"/>
        <v>0.005810538138999538</v>
      </c>
      <c r="T42" s="231">
        <v>3245</v>
      </c>
      <c r="U42" s="230">
        <v>2553</v>
      </c>
      <c r="V42" s="229"/>
      <c r="W42" s="281"/>
      <c r="X42" s="280">
        <f t="shared" si="6"/>
        <v>5798</v>
      </c>
      <c r="Y42" s="228">
        <f t="shared" si="7"/>
        <v>1.0557088651259057</v>
      </c>
    </row>
    <row r="43" spans="1:25" ht="19.5" customHeight="1" thickBot="1">
      <c r="A43" s="235" t="s">
        <v>56</v>
      </c>
      <c r="B43" s="233">
        <v>37</v>
      </c>
      <c r="C43" s="230">
        <v>23</v>
      </c>
      <c r="D43" s="229">
        <v>0</v>
      </c>
      <c r="E43" s="281">
        <v>0</v>
      </c>
      <c r="F43" s="280">
        <f t="shared" si="0"/>
        <v>60</v>
      </c>
      <c r="G43" s="232">
        <f t="shared" si="1"/>
        <v>8.88561108568839E-05</v>
      </c>
      <c r="H43" s="233">
        <v>71</v>
      </c>
      <c r="I43" s="230">
        <v>77</v>
      </c>
      <c r="J43" s="229"/>
      <c r="K43" s="281"/>
      <c r="L43" s="280">
        <f t="shared" si="2"/>
        <v>148</v>
      </c>
      <c r="M43" s="282">
        <f t="shared" si="3"/>
        <v>-0.5945945945945945</v>
      </c>
      <c r="N43" s="233">
        <v>119</v>
      </c>
      <c r="O43" s="230">
        <v>79</v>
      </c>
      <c r="P43" s="229">
        <v>3</v>
      </c>
      <c r="Q43" s="281">
        <v>0</v>
      </c>
      <c r="R43" s="280">
        <f t="shared" si="4"/>
        <v>201</v>
      </c>
      <c r="S43" s="232">
        <f t="shared" si="5"/>
        <v>9.798793237175159E-05</v>
      </c>
      <c r="T43" s="231">
        <v>132</v>
      </c>
      <c r="U43" s="230">
        <v>116</v>
      </c>
      <c r="V43" s="229"/>
      <c r="W43" s="281"/>
      <c r="X43" s="280">
        <f t="shared" si="6"/>
        <v>248</v>
      </c>
      <c r="Y43" s="228">
        <f t="shared" si="7"/>
        <v>-0.18951612903225812</v>
      </c>
    </row>
    <row r="44" spans="1:25" s="220" customFormat="1" ht="19.5" customHeight="1" thickBot="1">
      <c r="A44" s="279" t="s">
        <v>56</v>
      </c>
      <c r="B44" s="276">
        <v>1093</v>
      </c>
      <c r="C44" s="275">
        <v>179</v>
      </c>
      <c r="D44" s="274">
        <v>0</v>
      </c>
      <c r="E44" s="273">
        <v>0</v>
      </c>
      <c r="F44" s="272">
        <f t="shared" si="0"/>
        <v>1272</v>
      </c>
      <c r="G44" s="277">
        <f t="shared" si="1"/>
        <v>0.0018837495501659387</v>
      </c>
      <c r="H44" s="276">
        <v>1003</v>
      </c>
      <c r="I44" s="275">
        <v>120</v>
      </c>
      <c r="J44" s="274">
        <v>2432</v>
      </c>
      <c r="K44" s="273">
        <v>1937</v>
      </c>
      <c r="L44" s="272">
        <f t="shared" si="2"/>
        <v>5492</v>
      </c>
      <c r="M44" s="278">
        <f t="shared" si="3"/>
        <v>-0.7683903860160233</v>
      </c>
      <c r="N44" s="276">
        <v>3898</v>
      </c>
      <c r="O44" s="275">
        <v>682</v>
      </c>
      <c r="P44" s="274">
        <v>6</v>
      </c>
      <c r="Q44" s="273">
        <v>1</v>
      </c>
      <c r="R44" s="272">
        <f t="shared" si="4"/>
        <v>4587</v>
      </c>
      <c r="S44" s="277">
        <f t="shared" si="5"/>
        <v>0.00223617236711057</v>
      </c>
      <c r="T44" s="276">
        <v>3138</v>
      </c>
      <c r="U44" s="275">
        <v>285</v>
      </c>
      <c r="V44" s="274">
        <v>4707</v>
      </c>
      <c r="W44" s="273">
        <v>4014</v>
      </c>
      <c r="X44" s="272">
        <f t="shared" si="6"/>
        <v>12144</v>
      </c>
      <c r="Y44" s="271">
        <f t="shared" si="7"/>
        <v>-0.6222826086956521</v>
      </c>
    </row>
    <row r="45" ht="15" thickTop="1">
      <c r="A45" s="94" t="s">
        <v>43</v>
      </c>
    </row>
    <row r="46" ht="15">
      <c r="A46" s="94" t="s">
        <v>55</v>
      </c>
    </row>
  </sheetData>
  <sheetProtection/>
  <mergeCells count="26">
    <mergeCell ref="N7:O7"/>
    <mergeCell ref="N6:R6"/>
    <mergeCell ref="B7:C7"/>
    <mergeCell ref="M6:M8"/>
    <mergeCell ref="S6:S8"/>
    <mergeCell ref="B5:M5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</mergeCells>
  <conditionalFormatting sqref="Y45:Y65536 M45:M65536 Y3 M3">
    <cfRule type="cellIs" priority="3" dxfId="92" operator="lessThan" stopIfTrue="1">
      <formula>0</formula>
    </cfRule>
  </conditionalFormatting>
  <conditionalFormatting sqref="M9:M44 Y9:Y44">
    <cfRule type="cellIs" priority="4" dxfId="93" operator="lessThan" stopIfTrue="1">
      <formula>0</formula>
    </cfRule>
    <cfRule type="cellIs" priority="5" dxfId="94" operator="greaterThanOrEqual" stopIfTrue="1">
      <formula>0</formula>
    </cfRule>
  </conditionalFormatting>
  <conditionalFormatting sqref="M5 Y5 Y7:Y8 M7:M8">
    <cfRule type="cellIs" priority="2" dxfId="92" operator="lessThan" stopIfTrue="1">
      <formula>0</formula>
    </cfRule>
  </conditionalFormatting>
  <conditionalFormatting sqref="M6 Y6">
    <cfRule type="cellIs" priority="1" dxfId="92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63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28.57421875" style="128" customWidth="1"/>
    <col min="2" max="2" width="10.57421875" style="128" bestFit="1" customWidth="1"/>
    <col min="3" max="3" width="10.7109375" style="128" bestFit="1" customWidth="1"/>
    <col min="4" max="4" width="8.57421875" style="128" bestFit="1" customWidth="1"/>
    <col min="5" max="5" width="10.7109375" style="128" bestFit="1" customWidth="1"/>
    <col min="6" max="6" width="10.57421875" style="128" bestFit="1" customWidth="1"/>
    <col min="7" max="7" width="9.7109375" style="128" customWidth="1"/>
    <col min="8" max="8" width="10.57421875" style="128" bestFit="1" customWidth="1"/>
    <col min="9" max="9" width="10.7109375" style="128" bestFit="1" customWidth="1"/>
    <col min="10" max="10" width="8.57421875" style="128" customWidth="1"/>
    <col min="11" max="11" width="10.7109375" style="128" bestFit="1" customWidth="1"/>
    <col min="12" max="12" width="10.57421875" style="128" bestFit="1" customWidth="1"/>
    <col min="13" max="13" width="10.8515625" style="128" bestFit="1" customWidth="1"/>
    <col min="14" max="14" width="11.57421875" style="128" customWidth="1"/>
    <col min="15" max="15" width="11.28125" style="128" customWidth="1"/>
    <col min="16" max="16" width="9.00390625" style="128" customWidth="1"/>
    <col min="17" max="17" width="10.8515625" style="128" customWidth="1"/>
    <col min="18" max="18" width="12.7109375" style="128" bestFit="1" customWidth="1"/>
    <col min="19" max="19" width="9.8515625" style="128" bestFit="1" customWidth="1"/>
    <col min="20" max="21" width="11.140625" style="128" bestFit="1" customWidth="1"/>
    <col min="22" max="23" width="10.28125" style="128" customWidth="1"/>
    <col min="24" max="24" width="12.710937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1" t="s">
        <v>28</v>
      </c>
      <c r="Y1" s="572"/>
    </row>
    <row r="2" ht="5.25" customHeight="1" thickBot="1"/>
    <row r="3" spans="1:25" ht="24" customHeight="1" thickTop="1">
      <c r="A3" s="627" t="s">
        <v>69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9"/>
    </row>
    <row r="4" spans="1:25" ht="21" customHeight="1" thickBot="1">
      <c r="A4" s="638" t="s">
        <v>45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39"/>
      <c r="U4" s="639"/>
      <c r="V4" s="639"/>
      <c r="W4" s="639"/>
      <c r="X4" s="639"/>
      <c r="Y4" s="640"/>
    </row>
    <row r="5" spans="1:25" s="270" customFormat="1" ht="15.75" customHeight="1" thickBot="1" thickTop="1">
      <c r="A5" s="649" t="s">
        <v>68</v>
      </c>
      <c r="B5" s="644" t="s">
        <v>36</v>
      </c>
      <c r="C5" s="645"/>
      <c r="D5" s="645"/>
      <c r="E5" s="645"/>
      <c r="F5" s="645"/>
      <c r="G5" s="645"/>
      <c r="H5" s="645"/>
      <c r="I5" s="645"/>
      <c r="J5" s="646"/>
      <c r="K5" s="646"/>
      <c r="L5" s="646"/>
      <c r="M5" s="647"/>
      <c r="N5" s="644" t="s">
        <v>35</v>
      </c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8"/>
    </row>
    <row r="6" spans="1:25" s="168" customFormat="1" ht="26.25" customHeight="1">
      <c r="A6" s="650"/>
      <c r="B6" s="633" t="s">
        <v>151</v>
      </c>
      <c r="C6" s="634"/>
      <c r="D6" s="634"/>
      <c r="E6" s="634"/>
      <c r="F6" s="634"/>
      <c r="G6" s="630" t="s">
        <v>34</v>
      </c>
      <c r="H6" s="633" t="s">
        <v>151</v>
      </c>
      <c r="I6" s="634"/>
      <c r="J6" s="634"/>
      <c r="K6" s="634"/>
      <c r="L6" s="634"/>
      <c r="M6" s="641" t="s">
        <v>33</v>
      </c>
      <c r="N6" s="633" t="s">
        <v>153</v>
      </c>
      <c r="O6" s="634"/>
      <c r="P6" s="634"/>
      <c r="Q6" s="634"/>
      <c r="R6" s="634"/>
      <c r="S6" s="630" t="s">
        <v>34</v>
      </c>
      <c r="T6" s="633" t="s">
        <v>154</v>
      </c>
      <c r="U6" s="634"/>
      <c r="V6" s="634"/>
      <c r="W6" s="634"/>
      <c r="X6" s="634"/>
      <c r="Y6" s="635" t="s">
        <v>33</v>
      </c>
    </row>
    <row r="7" spans="1:25" s="168" customFormat="1" ht="26.25" customHeight="1">
      <c r="A7" s="651"/>
      <c r="B7" s="622" t="s">
        <v>22</v>
      </c>
      <c r="C7" s="623"/>
      <c r="D7" s="624" t="s">
        <v>21</v>
      </c>
      <c r="E7" s="623"/>
      <c r="F7" s="625" t="s">
        <v>17</v>
      </c>
      <c r="G7" s="631"/>
      <c r="H7" s="622" t="s">
        <v>22</v>
      </c>
      <c r="I7" s="623"/>
      <c r="J7" s="624" t="s">
        <v>21</v>
      </c>
      <c r="K7" s="623"/>
      <c r="L7" s="625" t="s">
        <v>17</v>
      </c>
      <c r="M7" s="642"/>
      <c r="N7" s="622" t="s">
        <v>22</v>
      </c>
      <c r="O7" s="623"/>
      <c r="P7" s="624" t="s">
        <v>21</v>
      </c>
      <c r="Q7" s="623"/>
      <c r="R7" s="625" t="s">
        <v>17</v>
      </c>
      <c r="S7" s="631"/>
      <c r="T7" s="622" t="s">
        <v>22</v>
      </c>
      <c r="U7" s="623"/>
      <c r="V7" s="624" t="s">
        <v>21</v>
      </c>
      <c r="W7" s="623"/>
      <c r="X7" s="625" t="s">
        <v>17</v>
      </c>
      <c r="Y7" s="636"/>
    </row>
    <row r="8" spans="1:25" s="266" customFormat="1" ht="15" thickBot="1">
      <c r="A8" s="652"/>
      <c r="B8" s="269" t="s">
        <v>19</v>
      </c>
      <c r="C8" s="267" t="s">
        <v>18</v>
      </c>
      <c r="D8" s="268" t="s">
        <v>19</v>
      </c>
      <c r="E8" s="267" t="s">
        <v>18</v>
      </c>
      <c r="F8" s="626"/>
      <c r="G8" s="632"/>
      <c r="H8" s="269" t="s">
        <v>19</v>
      </c>
      <c r="I8" s="267" t="s">
        <v>18</v>
      </c>
      <c r="J8" s="268" t="s">
        <v>19</v>
      </c>
      <c r="K8" s="267" t="s">
        <v>18</v>
      </c>
      <c r="L8" s="626"/>
      <c r="M8" s="643"/>
      <c r="N8" s="269" t="s">
        <v>19</v>
      </c>
      <c r="O8" s="267" t="s">
        <v>18</v>
      </c>
      <c r="P8" s="268" t="s">
        <v>19</v>
      </c>
      <c r="Q8" s="267" t="s">
        <v>18</v>
      </c>
      <c r="R8" s="626"/>
      <c r="S8" s="632"/>
      <c r="T8" s="269" t="s">
        <v>19</v>
      </c>
      <c r="U8" s="267" t="s">
        <v>18</v>
      </c>
      <c r="V8" s="268" t="s">
        <v>19</v>
      </c>
      <c r="W8" s="267" t="s">
        <v>18</v>
      </c>
      <c r="X8" s="626"/>
      <c r="Y8" s="637"/>
    </row>
    <row r="9" spans="1:25" s="157" customFormat="1" ht="18" customHeight="1" thickBot="1" thickTop="1">
      <c r="A9" s="309" t="s">
        <v>24</v>
      </c>
      <c r="B9" s="438">
        <f>B10+B23+B37+B45+B54+B61</f>
        <v>354569</v>
      </c>
      <c r="C9" s="439">
        <f>C10+C23+C37+C45+C54+C61</f>
        <v>311654</v>
      </c>
      <c r="D9" s="440">
        <f>D10+D23+D37+D45+D54+D61</f>
        <v>4571</v>
      </c>
      <c r="E9" s="439">
        <f>E10+E23+E37+E45+E54+E61</f>
        <v>4455</v>
      </c>
      <c r="F9" s="440">
        <f aca="true" t="shared" si="0" ref="F9:F39">SUM(B9:E9)</f>
        <v>675249</v>
      </c>
      <c r="G9" s="441">
        <f aca="true" t="shared" si="1" ref="G9:G39">F9/$F$9</f>
        <v>1</v>
      </c>
      <c r="H9" s="438">
        <f>H10+H23+H37+H45+H54+H61</f>
        <v>314816</v>
      </c>
      <c r="I9" s="439">
        <f>I10+I23+I37+I45+I54+I61</f>
        <v>274855</v>
      </c>
      <c r="J9" s="440">
        <f>J10+J23+J37+J45+J54+J61</f>
        <v>4317</v>
      </c>
      <c r="K9" s="439">
        <f>K10+K23+K37+K45+K54+K61</f>
        <v>3049</v>
      </c>
      <c r="L9" s="440">
        <f aca="true" t="shared" si="2" ref="L9:L39">SUM(H9:K9)</f>
        <v>597037</v>
      </c>
      <c r="M9" s="442">
        <f aca="true" t="shared" si="3" ref="M9:M39">IF(ISERROR(F9/L9-1),"         /0",(F9/L9-1))</f>
        <v>0.13100025626552458</v>
      </c>
      <c r="N9" s="438">
        <f>N10+N23+N37+N45+N54+N61</f>
        <v>1045454</v>
      </c>
      <c r="O9" s="439">
        <f>O10+O23+O37+O45+O54+O61</f>
        <v>977280</v>
      </c>
      <c r="P9" s="440">
        <f>P10+P23+P37+P45+P54+P61</f>
        <v>13932</v>
      </c>
      <c r="Q9" s="439">
        <f>Q10+Q23+Q37+Q45+Q54+Q61</f>
        <v>14607</v>
      </c>
      <c r="R9" s="440">
        <f aca="true" t="shared" si="4" ref="R9:R39">SUM(N9:Q9)</f>
        <v>2051273</v>
      </c>
      <c r="S9" s="441">
        <f aca="true" t="shared" si="5" ref="S9:S39">R9/$R$9</f>
        <v>1</v>
      </c>
      <c r="T9" s="438">
        <f>T10+T23+T37+T45+T54+T61</f>
        <v>934546</v>
      </c>
      <c r="U9" s="439">
        <f>U10+U23+U37+U45+U54+U61</f>
        <v>852616</v>
      </c>
      <c r="V9" s="440">
        <f>V10+V23+V37+V45+V54+V61</f>
        <v>10561</v>
      </c>
      <c r="W9" s="439">
        <f>W10+W23+W37+W45+W54+W61</f>
        <v>8641</v>
      </c>
      <c r="X9" s="440">
        <f aca="true" t="shared" si="6" ref="X9:X39">SUM(T9:W9)</f>
        <v>1806364</v>
      </c>
      <c r="Y9" s="442">
        <f>IF(ISERROR(R9/X9-1),"         /0",(R9/X9-1))</f>
        <v>0.13558120068823332</v>
      </c>
    </row>
    <row r="10" spans="1:25" s="283" customFormat="1" ht="19.5" customHeight="1">
      <c r="A10" s="292" t="s">
        <v>61</v>
      </c>
      <c r="B10" s="289">
        <f>SUM(B11:B22)</f>
        <v>114642</v>
      </c>
      <c r="C10" s="288">
        <f>SUM(C11:C22)</f>
        <v>100739</v>
      </c>
      <c r="D10" s="287">
        <f>SUM(D11:D22)</f>
        <v>171</v>
      </c>
      <c r="E10" s="288">
        <f>SUM(E11:E22)</f>
        <v>208</v>
      </c>
      <c r="F10" s="287">
        <f t="shared" si="0"/>
        <v>215760</v>
      </c>
      <c r="G10" s="290">
        <f t="shared" si="1"/>
        <v>0.31952657464135453</v>
      </c>
      <c r="H10" s="289">
        <f>SUM(H11:H22)</f>
        <v>95638</v>
      </c>
      <c r="I10" s="288">
        <f>SUM(I11:I22)</f>
        <v>81460</v>
      </c>
      <c r="J10" s="287">
        <f>SUM(J11:J22)</f>
        <v>427</v>
      </c>
      <c r="K10" s="288">
        <f>SUM(K11:K22)</f>
        <v>165</v>
      </c>
      <c r="L10" s="287">
        <f t="shared" si="2"/>
        <v>177690</v>
      </c>
      <c r="M10" s="291">
        <f t="shared" si="3"/>
        <v>0.2142495357082559</v>
      </c>
      <c r="N10" s="289">
        <f>SUM(N11:N22)</f>
        <v>324278</v>
      </c>
      <c r="O10" s="288">
        <f>SUM(O11:O22)</f>
        <v>311442</v>
      </c>
      <c r="P10" s="287">
        <f>SUM(P11:P22)</f>
        <v>391</v>
      </c>
      <c r="Q10" s="288">
        <f>SUM(Q11:Q22)</f>
        <v>365</v>
      </c>
      <c r="R10" s="287">
        <f t="shared" si="4"/>
        <v>636476</v>
      </c>
      <c r="S10" s="290">
        <f t="shared" si="5"/>
        <v>0.3102834191255869</v>
      </c>
      <c r="T10" s="289">
        <f>SUM(T11:T22)</f>
        <v>275400</v>
      </c>
      <c r="U10" s="288">
        <f>SUM(U11:U22)</f>
        <v>260939</v>
      </c>
      <c r="V10" s="287">
        <f>SUM(V11:V22)</f>
        <v>1246</v>
      </c>
      <c r="W10" s="288">
        <f>SUM(W11:W22)</f>
        <v>753</v>
      </c>
      <c r="X10" s="287">
        <f t="shared" si="6"/>
        <v>538338</v>
      </c>
      <c r="Y10" s="284">
        <f aca="true" t="shared" si="7" ref="Y10:Y39">IF(ISERROR(R10/X10-1),"         /0",IF(R10/X10&gt;5,"  *  ",(R10/X10-1)))</f>
        <v>0.18229811010926222</v>
      </c>
    </row>
    <row r="11" spans="1:25" ht="19.5" customHeight="1">
      <c r="A11" s="235" t="s">
        <v>157</v>
      </c>
      <c r="B11" s="233">
        <v>44379</v>
      </c>
      <c r="C11" s="230">
        <v>39958</v>
      </c>
      <c r="D11" s="229">
        <v>162</v>
      </c>
      <c r="E11" s="230">
        <v>204</v>
      </c>
      <c r="F11" s="229">
        <f t="shared" si="0"/>
        <v>84703</v>
      </c>
      <c r="G11" s="232">
        <f t="shared" si="1"/>
        <v>0.12543965263184395</v>
      </c>
      <c r="H11" s="233">
        <v>37770</v>
      </c>
      <c r="I11" s="230">
        <v>31731</v>
      </c>
      <c r="J11" s="229">
        <v>419</v>
      </c>
      <c r="K11" s="230">
        <v>162</v>
      </c>
      <c r="L11" s="229">
        <f t="shared" si="2"/>
        <v>70082</v>
      </c>
      <c r="M11" s="234">
        <f t="shared" si="3"/>
        <v>0.2086270368996319</v>
      </c>
      <c r="N11" s="233">
        <v>125585</v>
      </c>
      <c r="O11" s="230">
        <v>121046</v>
      </c>
      <c r="P11" s="229">
        <v>368</v>
      </c>
      <c r="Q11" s="230">
        <v>349</v>
      </c>
      <c r="R11" s="229">
        <f t="shared" si="4"/>
        <v>247348</v>
      </c>
      <c r="S11" s="232">
        <f t="shared" si="5"/>
        <v>0.12058268207108463</v>
      </c>
      <c r="T11" s="233">
        <v>106917</v>
      </c>
      <c r="U11" s="230">
        <v>97418</v>
      </c>
      <c r="V11" s="229">
        <v>1238</v>
      </c>
      <c r="W11" s="230">
        <v>743</v>
      </c>
      <c r="X11" s="229">
        <f t="shared" si="6"/>
        <v>206316</v>
      </c>
      <c r="Y11" s="228">
        <f t="shared" si="7"/>
        <v>0.1988793888985827</v>
      </c>
    </row>
    <row r="12" spans="1:25" ht="19.5" customHeight="1">
      <c r="A12" s="235" t="s">
        <v>181</v>
      </c>
      <c r="B12" s="233">
        <v>19736</v>
      </c>
      <c r="C12" s="230">
        <v>18113</v>
      </c>
      <c r="D12" s="229">
        <v>0</v>
      </c>
      <c r="E12" s="230">
        <v>0</v>
      </c>
      <c r="F12" s="229">
        <f t="shared" si="0"/>
        <v>37849</v>
      </c>
      <c r="G12" s="232">
        <f t="shared" si="1"/>
        <v>0.056051915663703315</v>
      </c>
      <c r="H12" s="233">
        <v>21021</v>
      </c>
      <c r="I12" s="230">
        <v>17931</v>
      </c>
      <c r="J12" s="229"/>
      <c r="K12" s="230"/>
      <c r="L12" s="229">
        <f t="shared" si="2"/>
        <v>38952</v>
      </c>
      <c r="M12" s="234">
        <f t="shared" si="3"/>
        <v>-0.0283169028547956</v>
      </c>
      <c r="N12" s="233">
        <v>57706</v>
      </c>
      <c r="O12" s="230">
        <v>57720</v>
      </c>
      <c r="P12" s="229"/>
      <c r="Q12" s="230"/>
      <c r="R12" s="229">
        <f t="shared" si="4"/>
        <v>115426</v>
      </c>
      <c r="S12" s="232">
        <f t="shared" si="5"/>
        <v>0.056270423293242784</v>
      </c>
      <c r="T12" s="233">
        <v>57481</v>
      </c>
      <c r="U12" s="230">
        <v>57202</v>
      </c>
      <c r="V12" s="229"/>
      <c r="W12" s="230"/>
      <c r="X12" s="229">
        <f t="shared" si="6"/>
        <v>114683</v>
      </c>
      <c r="Y12" s="228">
        <f t="shared" si="7"/>
        <v>0.006478728320675309</v>
      </c>
    </row>
    <row r="13" spans="1:25" ht="19.5" customHeight="1">
      <c r="A13" s="235" t="s">
        <v>183</v>
      </c>
      <c r="B13" s="233">
        <v>12387</v>
      </c>
      <c r="C13" s="230">
        <v>10538</v>
      </c>
      <c r="D13" s="229">
        <v>0</v>
      </c>
      <c r="E13" s="230">
        <v>0</v>
      </c>
      <c r="F13" s="229">
        <f>SUM(B13:E13)</f>
        <v>22925</v>
      </c>
      <c r="G13" s="232">
        <f>F13/$F$9</f>
        <v>0.03395043902323439</v>
      </c>
      <c r="H13" s="233">
        <v>10374</v>
      </c>
      <c r="I13" s="230">
        <v>8653</v>
      </c>
      <c r="J13" s="229"/>
      <c r="K13" s="230"/>
      <c r="L13" s="229">
        <f>SUM(H13:K13)</f>
        <v>19027</v>
      </c>
      <c r="M13" s="234">
        <f>IF(ISERROR(F13/L13-1),"         /0",(F13/L13-1))</f>
        <v>0.2048667682766594</v>
      </c>
      <c r="N13" s="233">
        <v>36557</v>
      </c>
      <c r="O13" s="230">
        <v>34743</v>
      </c>
      <c r="P13" s="229"/>
      <c r="Q13" s="230"/>
      <c r="R13" s="229">
        <f>SUM(N13:Q13)</f>
        <v>71300</v>
      </c>
      <c r="S13" s="232">
        <f>R13/$R$9</f>
        <v>0.03475890337366114</v>
      </c>
      <c r="T13" s="233">
        <v>32318</v>
      </c>
      <c r="U13" s="230">
        <v>29929</v>
      </c>
      <c r="V13" s="229"/>
      <c r="W13" s="230"/>
      <c r="X13" s="229">
        <f>SUM(T13:W13)</f>
        <v>62247</v>
      </c>
      <c r="Y13" s="228">
        <f>IF(ISERROR(R13/X13-1),"         /0",IF(R13/X13&gt;5,"  *  ",(R13/X13-1)))</f>
        <v>0.14543672787443573</v>
      </c>
    </row>
    <row r="14" spans="1:25" ht="19.5" customHeight="1">
      <c r="A14" s="235" t="s">
        <v>182</v>
      </c>
      <c r="B14" s="233">
        <v>11620</v>
      </c>
      <c r="C14" s="230">
        <v>10734</v>
      </c>
      <c r="D14" s="229">
        <v>0</v>
      </c>
      <c r="E14" s="230">
        <v>0</v>
      </c>
      <c r="F14" s="229">
        <f t="shared" si="0"/>
        <v>22354</v>
      </c>
      <c r="G14" s="232">
        <f t="shared" si="1"/>
        <v>0.03310482503491305</v>
      </c>
      <c r="H14" s="233">
        <v>8990</v>
      </c>
      <c r="I14" s="230">
        <v>8540</v>
      </c>
      <c r="J14" s="229"/>
      <c r="K14" s="230"/>
      <c r="L14" s="229">
        <f t="shared" si="2"/>
        <v>17530</v>
      </c>
      <c r="M14" s="234">
        <f t="shared" si="3"/>
        <v>0.27518539646320583</v>
      </c>
      <c r="N14" s="233">
        <v>30293</v>
      </c>
      <c r="O14" s="230">
        <v>30034</v>
      </c>
      <c r="P14" s="229"/>
      <c r="Q14" s="230"/>
      <c r="R14" s="229">
        <f t="shared" si="4"/>
        <v>60327</v>
      </c>
      <c r="S14" s="232">
        <f t="shared" si="5"/>
        <v>0.029409542269605266</v>
      </c>
      <c r="T14" s="233">
        <v>8990</v>
      </c>
      <c r="U14" s="230">
        <v>8540</v>
      </c>
      <c r="V14" s="229"/>
      <c r="W14" s="230"/>
      <c r="X14" s="229">
        <f t="shared" si="6"/>
        <v>17530</v>
      </c>
      <c r="Y14" s="228">
        <f t="shared" si="7"/>
        <v>2.4413576725613235</v>
      </c>
    </row>
    <row r="15" spans="1:25" ht="19.5" customHeight="1">
      <c r="A15" s="235" t="s">
        <v>186</v>
      </c>
      <c r="B15" s="233">
        <v>9720</v>
      </c>
      <c r="C15" s="230">
        <v>7864</v>
      </c>
      <c r="D15" s="229">
        <v>0</v>
      </c>
      <c r="E15" s="230">
        <v>0</v>
      </c>
      <c r="F15" s="229">
        <f>SUM(B15:E15)</f>
        <v>17584</v>
      </c>
      <c r="G15" s="232">
        <f>F15/$F$9</f>
        <v>0.026040764221790778</v>
      </c>
      <c r="H15" s="233">
        <v>3883</v>
      </c>
      <c r="I15" s="230">
        <v>3203</v>
      </c>
      <c r="J15" s="229"/>
      <c r="K15" s="230"/>
      <c r="L15" s="229">
        <f>SUM(H15:K15)</f>
        <v>7086</v>
      </c>
      <c r="M15" s="234">
        <f>IF(ISERROR(F15/L15-1),"         /0",(F15/L15-1))</f>
        <v>1.4815128422241037</v>
      </c>
      <c r="N15" s="233">
        <v>27450</v>
      </c>
      <c r="O15" s="230">
        <v>25938</v>
      </c>
      <c r="P15" s="229"/>
      <c r="Q15" s="230"/>
      <c r="R15" s="229">
        <f>SUM(N15:Q15)</f>
        <v>53388</v>
      </c>
      <c r="S15" s="232">
        <f>R15/$R$9</f>
        <v>0.02602676484309987</v>
      </c>
      <c r="T15" s="233">
        <v>11017</v>
      </c>
      <c r="U15" s="230">
        <v>10843</v>
      </c>
      <c r="V15" s="229"/>
      <c r="W15" s="230"/>
      <c r="X15" s="229">
        <f>SUM(T15:W15)</f>
        <v>21860</v>
      </c>
      <c r="Y15" s="228">
        <f>IF(ISERROR(R15/X15-1),"         /0",IF(R15/X15&gt;5,"  *  ",(R15/X15-1)))</f>
        <v>1.4422689844464776</v>
      </c>
    </row>
    <row r="16" spans="1:25" ht="19.5" customHeight="1">
      <c r="A16" s="235" t="s">
        <v>193</v>
      </c>
      <c r="B16" s="233">
        <v>5527</v>
      </c>
      <c r="C16" s="230">
        <v>5184</v>
      </c>
      <c r="D16" s="229">
        <v>0</v>
      </c>
      <c r="E16" s="230">
        <v>0</v>
      </c>
      <c r="F16" s="229">
        <f>SUM(B16:E16)</f>
        <v>10711</v>
      </c>
      <c r="G16" s="232">
        <f>F16/$F$9</f>
        <v>0.015862296723134724</v>
      </c>
      <c r="H16" s="233">
        <v>5282</v>
      </c>
      <c r="I16" s="230">
        <v>4759</v>
      </c>
      <c r="J16" s="229"/>
      <c r="K16" s="230"/>
      <c r="L16" s="229">
        <f>SUM(H16:K16)</f>
        <v>10041</v>
      </c>
      <c r="M16" s="234">
        <f>IF(ISERROR(F16/L16-1),"         /0",(F16/L16-1))</f>
        <v>0.06672642167114828</v>
      </c>
      <c r="N16" s="233">
        <v>15456</v>
      </c>
      <c r="O16" s="230">
        <v>15532</v>
      </c>
      <c r="P16" s="229"/>
      <c r="Q16" s="230"/>
      <c r="R16" s="229">
        <f>SUM(N16:Q16)</f>
        <v>30988</v>
      </c>
      <c r="S16" s="232">
        <f>R16/$R$9</f>
        <v>0.015106716658387255</v>
      </c>
      <c r="T16" s="233">
        <v>15052</v>
      </c>
      <c r="U16" s="230">
        <v>15080</v>
      </c>
      <c r="V16" s="229"/>
      <c r="W16" s="230"/>
      <c r="X16" s="229">
        <f>SUM(T16:W16)</f>
        <v>30132</v>
      </c>
      <c r="Y16" s="228">
        <f>IF(ISERROR(R16/X16-1),"         /0",IF(R16/X16&gt;5,"  *  ",(R16/X16-1)))</f>
        <v>0.028408336652064214</v>
      </c>
    </row>
    <row r="17" spans="1:25" ht="19.5" customHeight="1">
      <c r="A17" s="235" t="s">
        <v>158</v>
      </c>
      <c r="B17" s="233">
        <v>3432</v>
      </c>
      <c r="C17" s="230">
        <v>2826</v>
      </c>
      <c r="D17" s="229">
        <v>0</v>
      </c>
      <c r="E17" s="230">
        <v>0</v>
      </c>
      <c r="F17" s="229">
        <f>SUM(B17:E17)</f>
        <v>6258</v>
      </c>
      <c r="G17" s="232">
        <f>F17/$F$9</f>
        <v>0.009267692362372992</v>
      </c>
      <c r="H17" s="233">
        <v>2196</v>
      </c>
      <c r="I17" s="230">
        <v>1993</v>
      </c>
      <c r="J17" s="229"/>
      <c r="K17" s="230"/>
      <c r="L17" s="229">
        <f>SUM(H17:K17)</f>
        <v>4189</v>
      </c>
      <c r="M17" s="234">
        <f>IF(ISERROR(F17/L17-1),"         /0",(F17/L17-1))</f>
        <v>0.49391262831224636</v>
      </c>
      <c r="N17" s="233">
        <v>9693</v>
      </c>
      <c r="O17" s="230">
        <v>9256</v>
      </c>
      <c r="P17" s="229"/>
      <c r="Q17" s="230"/>
      <c r="R17" s="229">
        <f>SUM(N17:Q17)</f>
        <v>18949</v>
      </c>
      <c r="S17" s="232">
        <f>R17/$R$9</f>
        <v>0.009237678261255327</v>
      </c>
      <c r="T17" s="233">
        <v>7006</v>
      </c>
      <c r="U17" s="230">
        <v>7480</v>
      </c>
      <c r="V17" s="229"/>
      <c r="W17" s="230"/>
      <c r="X17" s="229">
        <f>SUM(T17:W17)</f>
        <v>14486</v>
      </c>
      <c r="Y17" s="228">
        <f>IF(ISERROR(R17/X17-1),"         /0",IF(R17/X17&gt;5,"  *  ",(R17/X17-1)))</f>
        <v>0.30809057020571595</v>
      </c>
    </row>
    <row r="18" spans="1:25" ht="19.5" customHeight="1">
      <c r="A18" s="235" t="s">
        <v>197</v>
      </c>
      <c r="B18" s="233">
        <v>3642</v>
      </c>
      <c r="C18" s="230">
        <v>2403</v>
      </c>
      <c r="D18" s="229">
        <v>0</v>
      </c>
      <c r="E18" s="230">
        <v>0</v>
      </c>
      <c r="F18" s="229">
        <f t="shared" si="0"/>
        <v>6045</v>
      </c>
      <c r="G18" s="232">
        <f t="shared" si="1"/>
        <v>0.008952253168831054</v>
      </c>
      <c r="H18" s="233">
        <v>3368</v>
      </c>
      <c r="I18" s="230">
        <v>2285</v>
      </c>
      <c r="J18" s="229"/>
      <c r="K18" s="230"/>
      <c r="L18" s="229">
        <f t="shared" si="2"/>
        <v>5653</v>
      </c>
      <c r="M18" s="234">
        <f t="shared" si="3"/>
        <v>0.06934371130373251</v>
      </c>
      <c r="N18" s="233">
        <v>9977</v>
      </c>
      <c r="O18" s="230">
        <v>7344</v>
      </c>
      <c r="P18" s="229"/>
      <c r="Q18" s="230"/>
      <c r="R18" s="229">
        <f t="shared" si="4"/>
        <v>17321</v>
      </c>
      <c r="S18" s="232">
        <f t="shared" si="5"/>
        <v>0.00844402475925925</v>
      </c>
      <c r="T18" s="233">
        <v>10496</v>
      </c>
      <c r="U18" s="230">
        <v>7592</v>
      </c>
      <c r="V18" s="229"/>
      <c r="W18" s="230"/>
      <c r="X18" s="229">
        <f t="shared" si="6"/>
        <v>18088</v>
      </c>
      <c r="Y18" s="228">
        <f t="shared" si="7"/>
        <v>-0.04240380362671381</v>
      </c>
    </row>
    <row r="19" spans="1:25" ht="19.5" customHeight="1">
      <c r="A19" s="235" t="s">
        <v>194</v>
      </c>
      <c r="B19" s="233">
        <v>2266</v>
      </c>
      <c r="C19" s="230">
        <v>1646</v>
      </c>
      <c r="D19" s="229">
        <v>0</v>
      </c>
      <c r="E19" s="230">
        <v>0</v>
      </c>
      <c r="F19" s="229">
        <f>SUM(B19:E19)</f>
        <v>3912</v>
      </c>
      <c r="G19" s="232">
        <f>F19/$F$9</f>
        <v>0.0057934184278688305</v>
      </c>
      <c r="H19" s="233"/>
      <c r="I19" s="230"/>
      <c r="J19" s="229"/>
      <c r="K19" s="230"/>
      <c r="L19" s="229">
        <f>SUM(H19:K19)</f>
        <v>0</v>
      </c>
      <c r="M19" s="234" t="str">
        <f>IF(ISERROR(F19/L19-1),"         /0",(F19/L19-1))</f>
        <v>         /0</v>
      </c>
      <c r="N19" s="233">
        <v>5701</v>
      </c>
      <c r="O19" s="230">
        <v>5655</v>
      </c>
      <c r="P19" s="229"/>
      <c r="Q19" s="230"/>
      <c r="R19" s="229">
        <f>SUM(N19:Q19)</f>
        <v>11356</v>
      </c>
      <c r="S19" s="232">
        <f>R19/$R$9</f>
        <v>0.005536074427928413</v>
      </c>
      <c r="T19" s="233"/>
      <c r="U19" s="230"/>
      <c r="V19" s="229"/>
      <c r="W19" s="230"/>
      <c r="X19" s="229">
        <f>SUM(T19:W19)</f>
        <v>0</v>
      </c>
      <c r="Y19" s="228" t="str">
        <f>IF(ISERROR(R19/X19-1),"         /0",IF(R19/X19&gt;5,"  *  ",(R19/X19-1)))</f>
        <v>         /0</v>
      </c>
    </row>
    <row r="20" spans="1:25" ht="19.5" customHeight="1">
      <c r="A20" s="235" t="s">
        <v>189</v>
      </c>
      <c r="B20" s="233">
        <v>1277</v>
      </c>
      <c r="C20" s="230">
        <v>1126</v>
      </c>
      <c r="D20" s="229">
        <v>0</v>
      </c>
      <c r="E20" s="230">
        <v>0</v>
      </c>
      <c r="F20" s="229">
        <f t="shared" si="0"/>
        <v>2403</v>
      </c>
      <c r="G20" s="232">
        <f t="shared" si="1"/>
        <v>0.0035586872398182005</v>
      </c>
      <c r="H20" s="233">
        <v>868</v>
      </c>
      <c r="I20" s="230">
        <v>647</v>
      </c>
      <c r="J20" s="229"/>
      <c r="K20" s="230"/>
      <c r="L20" s="229">
        <f t="shared" si="2"/>
        <v>1515</v>
      </c>
      <c r="M20" s="234">
        <f t="shared" si="3"/>
        <v>0.5861386138613862</v>
      </c>
      <c r="N20" s="233">
        <v>3346</v>
      </c>
      <c r="O20" s="230">
        <v>2656</v>
      </c>
      <c r="P20" s="229"/>
      <c r="Q20" s="230"/>
      <c r="R20" s="229">
        <f t="shared" si="4"/>
        <v>6002</v>
      </c>
      <c r="S20" s="232">
        <f t="shared" si="5"/>
        <v>0.002925987910921657</v>
      </c>
      <c r="T20" s="233">
        <v>1903</v>
      </c>
      <c r="U20" s="230">
        <v>2305</v>
      </c>
      <c r="V20" s="229"/>
      <c r="W20" s="230"/>
      <c r="X20" s="229">
        <f t="shared" si="6"/>
        <v>4208</v>
      </c>
      <c r="Y20" s="228">
        <f t="shared" si="7"/>
        <v>0.4263307984790874</v>
      </c>
    </row>
    <row r="21" spans="1:25" ht="19.5" customHeight="1">
      <c r="A21" s="235" t="s">
        <v>192</v>
      </c>
      <c r="B21" s="233">
        <v>535</v>
      </c>
      <c r="C21" s="230">
        <v>342</v>
      </c>
      <c r="D21" s="229">
        <v>0</v>
      </c>
      <c r="E21" s="230">
        <v>0</v>
      </c>
      <c r="F21" s="229">
        <f t="shared" si="0"/>
        <v>877</v>
      </c>
      <c r="G21" s="232">
        <f t="shared" si="1"/>
        <v>0.001298780153691453</v>
      </c>
      <c r="H21" s="233">
        <v>90</v>
      </c>
      <c r="I21" s="230">
        <v>67</v>
      </c>
      <c r="J21" s="229"/>
      <c r="K21" s="230"/>
      <c r="L21" s="229">
        <f t="shared" si="2"/>
        <v>157</v>
      </c>
      <c r="M21" s="234">
        <f t="shared" si="3"/>
        <v>4.585987261146497</v>
      </c>
      <c r="N21" s="233">
        <v>1866</v>
      </c>
      <c r="O21" s="230">
        <v>1501</v>
      </c>
      <c r="P21" s="229"/>
      <c r="Q21" s="230"/>
      <c r="R21" s="229">
        <f t="shared" si="4"/>
        <v>3367</v>
      </c>
      <c r="S21" s="232">
        <f t="shared" si="5"/>
        <v>0.0016414197427646149</v>
      </c>
      <c r="T21" s="233">
        <v>417</v>
      </c>
      <c r="U21" s="230">
        <v>390</v>
      </c>
      <c r="V21" s="229"/>
      <c r="W21" s="230"/>
      <c r="X21" s="229">
        <f t="shared" si="6"/>
        <v>807</v>
      </c>
      <c r="Y21" s="228">
        <f t="shared" si="7"/>
        <v>3.1722428748451055</v>
      </c>
    </row>
    <row r="22" spans="1:25" ht="19.5" customHeight="1" thickBot="1">
      <c r="A22" s="235" t="s">
        <v>172</v>
      </c>
      <c r="B22" s="233">
        <v>121</v>
      </c>
      <c r="C22" s="230">
        <v>5</v>
      </c>
      <c r="D22" s="229">
        <v>9</v>
      </c>
      <c r="E22" s="230">
        <v>4</v>
      </c>
      <c r="F22" s="229">
        <f t="shared" si="0"/>
        <v>139</v>
      </c>
      <c r="G22" s="232">
        <f t="shared" si="1"/>
        <v>0.00020584999015178104</v>
      </c>
      <c r="H22" s="233">
        <v>1796</v>
      </c>
      <c r="I22" s="230">
        <v>1651</v>
      </c>
      <c r="J22" s="229">
        <v>8</v>
      </c>
      <c r="K22" s="230">
        <v>3</v>
      </c>
      <c r="L22" s="229">
        <f t="shared" si="2"/>
        <v>3458</v>
      </c>
      <c r="M22" s="234">
        <f t="shared" si="3"/>
        <v>-0.9598033545401966</v>
      </c>
      <c r="N22" s="233">
        <v>648</v>
      </c>
      <c r="O22" s="230">
        <v>17</v>
      </c>
      <c r="P22" s="229">
        <v>23</v>
      </c>
      <c r="Q22" s="230">
        <v>16</v>
      </c>
      <c r="R22" s="229">
        <f t="shared" si="4"/>
        <v>704</v>
      </c>
      <c r="S22" s="232">
        <f t="shared" si="5"/>
        <v>0.0003432015143766822</v>
      </c>
      <c r="T22" s="233">
        <v>23803</v>
      </c>
      <c r="U22" s="230">
        <v>24160</v>
      </c>
      <c r="V22" s="229">
        <v>8</v>
      </c>
      <c r="W22" s="230">
        <v>10</v>
      </c>
      <c r="X22" s="229">
        <f t="shared" si="6"/>
        <v>47981</v>
      </c>
      <c r="Y22" s="228">
        <f t="shared" si="7"/>
        <v>-0.9853275254788354</v>
      </c>
    </row>
    <row r="23" spans="1:25" s="283" customFormat="1" ht="19.5" customHeight="1">
      <c r="A23" s="292" t="s">
        <v>60</v>
      </c>
      <c r="B23" s="289">
        <f>SUM(B24:B36)</f>
        <v>106244</v>
      </c>
      <c r="C23" s="288">
        <f>SUM(C24:C36)</f>
        <v>94501</v>
      </c>
      <c r="D23" s="287">
        <f>SUM(D24:D36)</f>
        <v>224</v>
      </c>
      <c r="E23" s="288">
        <f>SUM(E24:E36)</f>
        <v>142</v>
      </c>
      <c r="F23" s="287">
        <f t="shared" si="0"/>
        <v>201111</v>
      </c>
      <c r="G23" s="290">
        <f t="shared" si="1"/>
        <v>0.2978323551756463</v>
      </c>
      <c r="H23" s="289">
        <f>SUM(H24:H36)</f>
        <v>90024</v>
      </c>
      <c r="I23" s="288">
        <f>SUM(I24:I36)</f>
        <v>83536</v>
      </c>
      <c r="J23" s="287">
        <f>SUM(J24:J36)</f>
        <v>124</v>
      </c>
      <c r="K23" s="288">
        <f>SUM(K24:K36)</f>
        <v>105</v>
      </c>
      <c r="L23" s="287">
        <f t="shared" si="2"/>
        <v>173789</v>
      </c>
      <c r="M23" s="291">
        <f t="shared" si="3"/>
        <v>0.15721363262346877</v>
      </c>
      <c r="N23" s="289">
        <f>SUM(N24:N36)</f>
        <v>312946</v>
      </c>
      <c r="O23" s="288">
        <f>SUM(O24:O36)</f>
        <v>296863</v>
      </c>
      <c r="P23" s="287">
        <f>SUM(P24:P36)</f>
        <v>401</v>
      </c>
      <c r="Q23" s="288">
        <f>SUM(Q24:Q36)</f>
        <v>278</v>
      </c>
      <c r="R23" s="287">
        <f t="shared" si="4"/>
        <v>610488</v>
      </c>
      <c r="S23" s="290">
        <f t="shared" si="5"/>
        <v>0.29761421322271586</v>
      </c>
      <c r="T23" s="289">
        <f>SUM(T24:T36)</f>
        <v>264276</v>
      </c>
      <c r="U23" s="288">
        <f>SUM(U24:U36)</f>
        <v>247333</v>
      </c>
      <c r="V23" s="287">
        <f>SUM(V24:V36)</f>
        <v>429</v>
      </c>
      <c r="W23" s="288">
        <f>SUM(W24:W36)</f>
        <v>264</v>
      </c>
      <c r="X23" s="287">
        <f t="shared" si="6"/>
        <v>512302</v>
      </c>
      <c r="Y23" s="284">
        <f t="shared" si="7"/>
        <v>0.1916564838708419</v>
      </c>
    </row>
    <row r="24" spans="1:25" ht="19.5" customHeight="1">
      <c r="A24" s="250" t="s">
        <v>157</v>
      </c>
      <c r="B24" s="247">
        <v>36387</v>
      </c>
      <c r="C24" s="245">
        <v>32676</v>
      </c>
      <c r="D24" s="246">
        <v>118</v>
      </c>
      <c r="E24" s="245">
        <v>40</v>
      </c>
      <c r="F24" s="246">
        <f t="shared" si="0"/>
        <v>69221</v>
      </c>
      <c r="G24" s="248">
        <f t="shared" si="1"/>
        <v>0.10251181416040601</v>
      </c>
      <c r="H24" s="247">
        <v>40421</v>
      </c>
      <c r="I24" s="245">
        <v>37131</v>
      </c>
      <c r="J24" s="246">
        <v>17</v>
      </c>
      <c r="K24" s="245"/>
      <c r="L24" s="246">
        <f t="shared" si="2"/>
        <v>77569</v>
      </c>
      <c r="M24" s="249">
        <f t="shared" si="3"/>
        <v>-0.1076203122381364</v>
      </c>
      <c r="N24" s="247">
        <v>107041</v>
      </c>
      <c r="O24" s="245">
        <v>102973</v>
      </c>
      <c r="P24" s="246">
        <v>282</v>
      </c>
      <c r="Q24" s="245">
        <v>171</v>
      </c>
      <c r="R24" s="246">
        <f t="shared" si="4"/>
        <v>210467</v>
      </c>
      <c r="S24" s="248">
        <f t="shared" si="5"/>
        <v>0.10260311523624598</v>
      </c>
      <c r="T24" s="247">
        <v>112977</v>
      </c>
      <c r="U24" s="245">
        <v>107001</v>
      </c>
      <c r="V24" s="246">
        <v>153</v>
      </c>
      <c r="W24" s="245"/>
      <c r="X24" s="246">
        <f t="shared" si="6"/>
        <v>220131</v>
      </c>
      <c r="Y24" s="244">
        <f t="shared" si="7"/>
        <v>-0.043901131598911514</v>
      </c>
    </row>
    <row r="25" spans="1:25" ht="19.5" customHeight="1">
      <c r="A25" s="250" t="s">
        <v>180</v>
      </c>
      <c r="B25" s="247">
        <v>23269</v>
      </c>
      <c r="C25" s="245">
        <v>21163</v>
      </c>
      <c r="D25" s="246">
        <v>0</v>
      </c>
      <c r="E25" s="245">
        <v>0</v>
      </c>
      <c r="F25" s="246">
        <f t="shared" si="0"/>
        <v>44432</v>
      </c>
      <c r="G25" s="248">
        <f t="shared" si="1"/>
        <v>0.06580091195988443</v>
      </c>
      <c r="H25" s="247">
        <v>13875</v>
      </c>
      <c r="I25" s="245">
        <v>13570</v>
      </c>
      <c r="J25" s="246"/>
      <c r="K25" s="245"/>
      <c r="L25" s="246">
        <f t="shared" si="2"/>
        <v>27445</v>
      </c>
      <c r="M25" s="249">
        <f t="shared" si="3"/>
        <v>0.6189469848788487</v>
      </c>
      <c r="N25" s="247">
        <v>66627</v>
      </c>
      <c r="O25" s="245">
        <v>63853</v>
      </c>
      <c r="P25" s="246"/>
      <c r="Q25" s="245"/>
      <c r="R25" s="246">
        <f t="shared" si="4"/>
        <v>130480</v>
      </c>
      <c r="S25" s="248">
        <f t="shared" si="5"/>
        <v>0.06360928067595098</v>
      </c>
      <c r="T25" s="247">
        <v>38546</v>
      </c>
      <c r="U25" s="245">
        <v>36299</v>
      </c>
      <c r="V25" s="246"/>
      <c r="W25" s="245"/>
      <c r="X25" s="246">
        <f t="shared" si="6"/>
        <v>74845</v>
      </c>
      <c r="Y25" s="244">
        <f t="shared" si="7"/>
        <v>0.7433362282049569</v>
      </c>
    </row>
    <row r="26" spans="1:25" ht="19.5" customHeight="1">
      <c r="A26" s="250" t="s">
        <v>184</v>
      </c>
      <c r="B26" s="247">
        <v>11310</v>
      </c>
      <c r="C26" s="245">
        <v>9254</v>
      </c>
      <c r="D26" s="246">
        <v>0</v>
      </c>
      <c r="E26" s="245">
        <v>0</v>
      </c>
      <c r="F26" s="246">
        <f t="shared" si="0"/>
        <v>20564</v>
      </c>
      <c r="G26" s="248">
        <f t="shared" si="1"/>
        <v>0.03045395106101601</v>
      </c>
      <c r="H26" s="247">
        <v>8147</v>
      </c>
      <c r="I26" s="245">
        <v>7562</v>
      </c>
      <c r="J26" s="246"/>
      <c r="K26" s="245"/>
      <c r="L26" s="246">
        <f t="shared" si="2"/>
        <v>15709</v>
      </c>
      <c r="M26" s="249">
        <f t="shared" si="3"/>
        <v>0.3090585014959577</v>
      </c>
      <c r="N26" s="247">
        <v>33368</v>
      </c>
      <c r="O26" s="245">
        <v>29776</v>
      </c>
      <c r="P26" s="246"/>
      <c r="Q26" s="245"/>
      <c r="R26" s="246">
        <f t="shared" si="4"/>
        <v>63144</v>
      </c>
      <c r="S26" s="248">
        <f t="shared" si="5"/>
        <v>0.030782835829263097</v>
      </c>
      <c r="T26" s="247">
        <v>23660</v>
      </c>
      <c r="U26" s="245">
        <v>23275</v>
      </c>
      <c r="V26" s="246">
        <v>147</v>
      </c>
      <c r="W26" s="245">
        <v>146</v>
      </c>
      <c r="X26" s="246">
        <f t="shared" si="6"/>
        <v>47228</v>
      </c>
      <c r="Y26" s="244">
        <f t="shared" si="7"/>
        <v>0.3370034725163038</v>
      </c>
    </row>
    <row r="27" spans="1:25" ht="19.5" customHeight="1">
      <c r="A27" s="250" t="s">
        <v>185</v>
      </c>
      <c r="B27" s="247">
        <v>10302</v>
      </c>
      <c r="C27" s="245">
        <v>8386</v>
      </c>
      <c r="D27" s="246">
        <v>0</v>
      </c>
      <c r="E27" s="245">
        <v>0</v>
      </c>
      <c r="F27" s="246">
        <f>SUM(B27:E27)</f>
        <v>18688</v>
      </c>
      <c r="G27" s="248">
        <f>F27/$F$9</f>
        <v>0.02767571666155744</v>
      </c>
      <c r="H27" s="247">
        <v>9668</v>
      </c>
      <c r="I27" s="245">
        <v>7969</v>
      </c>
      <c r="J27" s="246"/>
      <c r="K27" s="245"/>
      <c r="L27" s="246">
        <f>SUM(H27:K27)</f>
        <v>17637</v>
      </c>
      <c r="M27" s="249">
        <f>IF(ISERROR(F27/L27-1),"         /0",(F27/L27-1))</f>
        <v>0.059590633327663456</v>
      </c>
      <c r="N27" s="247">
        <v>31318</v>
      </c>
      <c r="O27" s="245">
        <v>27991</v>
      </c>
      <c r="P27" s="246"/>
      <c r="Q27" s="245"/>
      <c r="R27" s="246">
        <f>SUM(N27:Q27)</f>
        <v>59309</v>
      </c>
      <c r="S27" s="248">
        <f>R27/$R$9</f>
        <v>0.028913265079782164</v>
      </c>
      <c r="T27" s="247">
        <v>27484</v>
      </c>
      <c r="U27" s="245">
        <v>23485</v>
      </c>
      <c r="V27" s="246"/>
      <c r="W27" s="245"/>
      <c r="X27" s="246">
        <f>SUM(T27:W27)</f>
        <v>50969</v>
      </c>
      <c r="Y27" s="244">
        <f>IF(ISERROR(R27/X27-1),"         /0",IF(R27/X27&gt;5,"  *  ",(R27/X27-1)))</f>
        <v>0.16362887245188262</v>
      </c>
    </row>
    <row r="28" spans="1:25" ht="19.5" customHeight="1">
      <c r="A28" s="250" t="s">
        <v>191</v>
      </c>
      <c r="B28" s="247">
        <v>6525</v>
      </c>
      <c r="C28" s="245">
        <v>5667</v>
      </c>
      <c r="D28" s="246">
        <v>0</v>
      </c>
      <c r="E28" s="245">
        <v>0</v>
      </c>
      <c r="F28" s="246">
        <f t="shared" si="0"/>
        <v>12192</v>
      </c>
      <c r="G28" s="248">
        <f t="shared" si="1"/>
        <v>0.01805556172611881</v>
      </c>
      <c r="H28" s="247">
        <v>4871</v>
      </c>
      <c r="I28" s="245">
        <v>4140</v>
      </c>
      <c r="J28" s="246"/>
      <c r="K28" s="245"/>
      <c r="L28" s="246">
        <f t="shared" si="2"/>
        <v>9011</v>
      </c>
      <c r="M28" s="249">
        <f t="shared" si="3"/>
        <v>0.3530129841305072</v>
      </c>
      <c r="N28" s="247">
        <v>19010</v>
      </c>
      <c r="O28" s="245">
        <v>17936</v>
      </c>
      <c r="P28" s="246"/>
      <c r="Q28" s="245"/>
      <c r="R28" s="246">
        <f t="shared" si="4"/>
        <v>36946</v>
      </c>
      <c r="S28" s="248">
        <f t="shared" si="5"/>
        <v>0.01801125447466037</v>
      </c>
      <c r="T28" s="247">
        <v>13051</v>
      </c>
      <c r="U28" s="245">
        <v>10936</v>
      </c>
      <c r="V28" s="246"/>
      <c r="W28" s="245"/>
      <c r="X28" s="246">
        <f t="shared" si="6"/>
        <v>23987</v>
      </c>
      <c r="Y28" s="244">
        <f t="shared" si="7"/>
        <v>0.5402509692750239</v>
      </c>
    </row>
    <row r="29" spans="1:25" ht="19.5" customHeight="1">
      <c r="A29" s="250" t="s">
        <v>160</v>
      </c>
      <c r="B29" s="247">
        <v>4954</v>
      </c>
      <c r="C29" s="245">
        <v>4248</v>
      </c>
      <c r="D29" s="246">
        <v>0</v>
      </c>
      <c r="E29" s="245">
        <v>0</v>
      </c>
      <c r="F29" s="246">
        <f>SUM(B29:E29)</f>
        <v>9202</v>
      </c>
      <c r="G29" s="248">
        <f>F29/$F$9</f>
        <v>0.013627565535084095</v>
      </c>
      <c r="H29" s="247">
        <v>4241</v>
      </c>
      <c r="I29" s="245">
        <v>4348</v>
      </c>
      <c r="J29" s="246"/>
      <c r="K29" s="245"/>
      <c r="L29" s="246">
        <f>SUM(H29:K29)</f>
        <v>8589</v>
      </c>
      <c r="M29" s="249">
        <f>IF(ISERROR(F29/L29-1),"         /0",(F29/L29-1))</f>
        <v>0.07137035743392706</v>
      </c>
      <c r="N29" s="247">
        <v>15598</v>
      </c>
      <c r="O29" s="245">
        <v>13253</v>
      </c>
      <c r="P29" s="246"/>
      <c r="Q29" s="245"/>
      <c r="R29" s="246">
        <f>SUM(N29:Q29)</f>
        <v>28851</v>
      </c>
      <c r="S29" s="248">
        <f>R29/$R$9</f>
        <v>0.014064924561479628</v>
      </c>
      <c r="T29" s="247">
        <v>14663</v>
      </c>
      <c r="U29" s="245">
        <v>12312</v>
      </c>
      <c r="V29" s="246"/>
      <c r="W29" s="245"/>
      <c r="X29" s="246">
        <f>SUM(T29:W29)</f>
        <v>26975</v>
      </c>
      <c r="Y29" s="244">
        <f>IF(ISERROR(R29/X29-1),"         /0",IF(R29/X29&gt;5,"  *  ",(R29/X29-1)))</f>
        <v>0.06954587581093596</v>
      </c>
    </row>
    <row r="30" spans="1:25" ht="19.5" customHeight="1">
      <c r="A30" s="250" t="s">
        <v>195</v>
      </c>
      <c r="B30" s="247">
        <v>4513</v>
      </c>
      <c r="C30" s="245">
        <v>3972</v>
      </c>
      <c r="D30" s="246">
        <v>0</v>
      </c>
      <c r="E30" s="245">
        <v>0</v>
      </c>
      <c r="F30" s="246">
        <f>SUM(B30:E30)</f>
        <v>8485</v>
      </c>
      <c r="G30" s="248">
        <f>F30/$F$9</f>
        <v>0.012565735010344333</v>
      </c>
      <c r="H30" s="247">
        <v>2954</v>
      </c>
      <c r="I30" s="245">
        <v>2376</v>
      </c>
      <c r="J30" s="246"/>
      <c r="K30" s="245"/>
      <c r="L30" s="246">
        <f>SUM(H30:K30)</f>
        <v>5330</v>
      </c>
      <c r="M30" s="249">
        <f>IF(ISERROR(F30/L30-1),"         /0",(F30/L30-1))</f>
        <v>0.5919324577861163</v>
      </c>
      <c r="N30" s="247">
        <v>12163</v>
      </c>
      <c r="O30" s="245">
        <v>11532</v>
      </c>
      <c r="P30" s="246"/>
      <c r="Q30" s="245"/>
      <c r="R30" s="246">
        <f>SUM(N30:Q30)</f>
        <v>23695</v>
      </c>
      <c r="S30" s="248">
        <f>R30/$R$9</f>
        <v>0.011551363470391313</v>
      </c>
      <c r="T30" s="247">
        <v>8309</v>
      </c>
      <c r="U30" s="245">
        <v>7998</v>
      </c>
      <c r="V30" s="246"/>
      <c r="W30" s="245"/>
      <c r="X30" s="246">
        <f>SUM(T30:W30)</f>
        <v>16307</v>
      </c>
      <c r="Y30" s="244">
        <f>IF(ISERROR(R30/X30-1),"         /0",IF(R30/X30&gt;5,"  *  ",(R30/X30-1)))</f>
        <v>0.45305696939964424</v>
      </c>
    </row>
    <row r="31" spans="1:25" ht="19.5" customHeight="1">
      <c r="A31" s="250" t="s">
        <v>198</v>
      </c>
      <c r="B31" s="247">
        <v>2785</v>
      </c>
      <c r="C31" s="245">
        <v>2573</v>
      </c>
      <c r="D31" s="246">
        <v>0</v>
      </c>
      <c r="E31" s="245">
        <v>0</v>
      </c>
      <c r="F31" s="246">
        <f>SUM(B31:E31)</f>
        <v>5358</v>
      </c>
      <c r="G31" s="248">
        <f>F31/$F$9</f>
        <v>0.007934850699519732</v>
      </c>
      <c r="H31" s="247">
        <v>849</v>
      </c>
      <c r="I31" s="245">
        <v>746</v>
      </c>
      <c r="J31" s="246">
        <v>98</v>
      </c>
      <c r="K31" s="245">
        <v>97</v>
      </c>
      <c r="L31" s="246">
        <f>SUM(H31:K31)</f>
        <v>1790</v>
      </c>
      <c r="M31" s="249">
        <f>IF(ISERROR(F31/L31-1),"         /0",(F31/L31-1))</f>
        <v>1.993296089385475</v>
      </c>
      <c r="N31" s="247">
        <v>8126</v>
      </c>
      <c r="O31" s="245">
        <v>8000</v>
      </c>
      <c r="P31" s="246"/>
      <c r="Q31" s="245"/>
      <c r="R31" s="246">
        <f>SUM(N31:Q31)</f>
        <v>16126</v>
      </c>
      <c r="S31" s="248">
        <f>R31/$R$9</f>
        <v>0.007861459688690876</v>
      </c>
      <c r="T31" s="247">
        <v>2759</v>
      </c>
      <c r="U31" s="245">
        <v>2780</v>
      </c>
      <c r="V31" s="246">
        <v>98</v>
      </c>
      <c r="W31" s="245">
        <v>97</v>
      </c>
      <c r="X31" s="246">
        <f>SUM(T31:W31)</f>
        <v>5734</v>
      </c>
      <c r="Y31" s="244">
        <f>IF(ISERROR(R31/X31-1),"         /0",IF(R31/X31&gt;5,"  *  ",(R31/X31-1)))</f>
        <v>1.812347401464946</v>
      </c>
    </row>
    <row r="32" spans="1:25" ht="19.5" customHeight="1">
      <c r="A32" s="250" t="s">
        <v>158</v>
      </c>
      <c r="B32" s="247">
        <v>2682</v>
      </c>
      <c r="C32" s="245">
        <v>2072</v>
      </c>
      <c r="D32" s="246">
        <v>89</v>
      </c>
      <c r="E32" s="245">
        <v>85</v>
      </c>
      <c r="F32" s="246">
        <f t="shared" si="0"/>
        <v>4928</v>
      </c>
      <c r="G32" s="248">
        <f t="shared" si="1"/>
        <v>0.0072980485717120645</v>
      </c>
      <c r="H32" s="247"/>
      <c r="I32" s="245"/>
      <c r="J32" s="246"/>
      <c r="K32" s="245"/>
      <c r="L32" s="246">
        <f t="shared" si="2"/>
        <v>0</v>
      </c>
      <c r="M32" s="249" t="str">
        <f t="shared" si="3"/>
        <v>         /0</v>
      </c>
      <c r="N32" s="247">
        <v>8261</v>
      </c>
      <c r="O32" s="245">
        <v>8106</v>
      </c>
      <c r="P32" s="246">
        <v>89</v>
      </c>
      <c r="Q32" s="245">
        <v>85</v>
      </c>
      <c r="R32" s="246">
        <f t="shared" si="4"/>
        <v>16541</v>
      </c>
      <c r="S32" s="248">
        <f t="shared" si="5"/>
        <v>0.008063773081398721</v>
      </c>
      <c r="T32" s="247"/>
      <c r="U32" s="245"/>
      <c r="V32" s="246"/>
      <c r="W32" s="245"/>
      <c r="X32" s="246">
        <f t="shared" si="6"/>
        <v>0</v>
      </c>
      <c r="Y32" s="244" t="str">
        <f t="shared" si="7"/>
        <v>         /0</v>
      </c>
    </row>
    <row r="33" spans="1:25" ht="19.5" customHeight="1">
      <c r="A33" s="250" t="s">
        <v>189</v>
      </c>
      <c r="B33" s="247">
        <v>1120</v>
      </c>
      <c r="C33" s="245">
        <v>2334</v>
      </c>
      <c r="D33" s="246">
        <v>0</v>
      </c>
      <c r="E33" s="245">
        <v>0</v>
      </c>
      <c r="F33" s="246">
        <f t="shared" si="0"/>
        <v>3454</v>
      </c>
      <c r="G33" s="248">
        <f t="shared" si="1"/>
        <v>0.005115150114994617</v>
      </c>
      <c r="H33" s="247">
        <v>935</v>
      </c>
      <c r="I33" s="245">
        <v>1393</v>
      </c>
      <c r="J33" s="246"/>
      <c r="K33" s="245"/>
      <c r="L33" s="246">
        <f t="shared" si="2"/>
        <v>2328</v>
      </c>
      <c r="M33" s="249">
        <f t="shared" si="3"/>
        <v>0.48367697594501724</v>
      </c>
      <c r="N33" s="247">
        <v>2934</v>
      </c>
      <c r="O33" s="245">
        <v>5815</v>
      </c>
      <c r="P33" s="246"/>
      <c r="Q33" s="245"/>
      <c r="R33" s="246">
        <f t="shared" si="4"/>
        <v>8749</v>
      </c>
      <c r="S33" s="248">
        <f t="shared" si="5"/>
        <v>0.004265156320002262</v>
      </c>
      <c r="T33" s="247">
        <v>2294</v>
      </c>
      <c r="U33" s="245">
        <v>3729</v>
      </c>
      <c r="V33" s="246"/>
      <c r="W33" s="245"/>
      <c r="X33" s="246">
        <f t="shared" si="6"/>
        <v>6023</v>
      </c>
      <c r="Y33" s="244">
        <f t="shared" si="7"/>
        <v>0.4525983729038685</v>
      </c>
    </row>
    <row r="34" spans="1:25" ht="19.5" customHeight="1">
      <c r="A34" s="250" t="s">
        <v>199</v>
      </c>
      <c r="B34" s="247">
        <v>1371</v>
      </c>
      <c r="C34" s="245">
        <v>1367</v>
      </c>
      <c r="D34" s="246">
        <v>0</v>
      </c>
      <c r="E34" s="245">
        <v>0</v>
      </c>
      <c r="F34" s="246">
        <f t="shared" si="0"/>
        <v>2738</v>
      </c>
      <c r="G34" s="248">
        <f t="shared" si="1"/>
        <v>0.004054800525435802</v>
      </c>
      <c r="H34" s="247">
        <v>623</v>
      </c>
      <c r="I34" s="245">
        <v>762</v>
      </c>
      <c r="J34" s="246"/>
      <c r="K34" s="245"/>
      <c r="L34" s="246">
        <f t="shared" si="2"/>
        <v>1385</v>
      </c>
      <c r="M34" s="249">
        <f t="shared" si="3"/>
        <v>0.9768953068592057</v>
      </c>
      <c r="N34" s="247">
        <v>4479</v>
      </c>
      <c r="O34" s="245">
        <v>4454</v>
      </c>
      <c r="P34" s="246"/>
      <c r="Q34" s="245"/>
      <c r="R34" s="246">
        <f t="shared" si="4"/>
        <v>8933</v>
      </c>
      <c r="S34" s="248">
        <f t="shared" si="5"/>
        <v>0.004354856715805259</v>
      </c>
      <c r="T34" s="247">
        <v>4147</v>
      </c>
      <c r="U34" s="245">
        <v>2974</v>
      </c>
      <c r="V34" s="246"/>
      <c r="W34" s="245"/>
      <c r="X34" s="246">
        <f t="shared" si="6"/>
        <v>7121</v>
      </c>
      <c r="Y34" s="244">
        <f t="shared" si="7"/>
        <v>0.25445864344895375</v>
      </c>
    </row>
    <row r="35" spans="1:25" ht="19.5" customHeight="1">
      <c r="A35" s="250" t="s">
        <v>192</v>
      </c>
      <c r="B35" s="247">
        <v>992</v>
      </c>
      <c r="C35" s="245">
        <v>789</v>
      </c>
      <c r="D35" s="246">
        <v>0</v>
      </c>
      <c r="E35" s="245">
        <v>0</v>
      </c>
      <c r="F35" s="246">
        <f t="shared" si="0"/>
        <v>1781</v>
      </c>
      <c r="G35" s="248">
        <f t="shared" si="1"/>
        <v>0.0026375455572685037</v>
      </c>
      <c r="H35" s="247"/>
      <c r="I35" s="245"/>
      <c r="J35" s="246"/>
      <c r="K35" s="245"/>
      <c r="L35" s="246">
        <f t="shared" si="2"/>
        <v>0</v>
      </c>
      <c r="M35" s="249" t="s">
        <v>50</v>
      </c>
      <c r="N35" s="247">
        <v>3887</v>
      </c>
      <c r="O35" s="245">
        <v>3171</v>
      </c>
      <c r="P35" s="246"/>
      <c r="Q35" s="245"/>
      <c r="R35" s="246">
        <f t="shared" si="4"/>
        <v>7058</v>
      </c>
      <c r="S35" s="248">
        <f t="shared" si="5"/>
        <v>0.0034407901824866803</v>
      </c>
      <c r="T35" s="247"/>
      <c r="U35" s="245"/>
      <c r="V35" s="246"/>
      <c r="W35" s="245"/>
      <c r="X35" s="246">
        <f t="shared" si="6"/>
        <v>0</v>
      </c>
      <c r="Y35" s="244" t="str">
        <f t="shared" si="7"/>
        <v>         /0</v>
      </c>
    </row>
    <row r="36" spans="1:25" ht="19.5" customHeight="1" thickBot="1">
      <c r="A36" s="250" t="s">
        <v>172</v>
      </c>
      <c r="B36" s="247">
        <v>34</v>
      </c>
      <c r="C36" s="245">
        <v>0</v>
      </c>
      <c r="D36" s="246">
        <v>17</v>
      </c>
      <c r="E36" s="245">
        <v>17</v>
      </c>
      <c r="F36" s="246">
        <f t="shared" si="0"/>
        <v>68</v>
      </c>
      <c r="G36" s="248">
        <f t="shared" si="1"/>
        <v>0.00010070359230446843</v>
      </c>
      <c r="H36" s="247">
        <v>3440</v>
      </c>
      <c r="I36" s="245">
        <v>3539</v>
      </c>
      <c r="J36" s="246">
        <v>9</v>
      </c>
      <c r="K36" s="245">
        <v>8</v>
      </c>
      <c r="L36" s="246">
        <f t="shared" si="2"/>
        <v>6996</v>
      </c>
      <c r="M36" s="249" t="s">
        <v>50</v>
      </c>
      <c r="N36" s="247">
        <v>134</v>
      </c>
      <c r="O36" s="245">
        <v>3</v>
      </c>
      <c r="P36" s="246">
        <v>30</v>
      </c>
      <c r="Q36" s="245">
        <v>22</v>
      </c>
      <c r="R36" s="246">
        <f t="shared" si="4"/>
        <v>189</v>
      </c>
      <c r="S36" s="248">
        <f t="shared" si="5"/>
        <v>9.21379065585127E-05</v>
      </c>
      <c r="T36" s="247">
        <v>16386</v>
      </c>
      <c r="U36" s="245">
        <v>16544</v>
      </c>
      <c r="V36" s="246">
        <v>31</v>
      </c>
      <c r="W36" s="245">
        <v>21</v>
      </c>
      <c r="X36" s="246">
        <f t="shared" si="6"/>
        <v>32982</v>
      </c>
      <c r="Y36" s="244">
        <f t="shared" si="7"/>
        <v>-0.9942696016008732</v>
      </c>
    </row>
    <row r="37" spans="1:25" s="283" customFormat="1" ht="19.5" customHeight="1">
      <c r="A37" s="292" t="s">
        <v>59</v>
      </c>
      <c r="B37" s="289">
        <f>SUM(B38:B44)</f>
        <v>44716</v>
      </c>
      <c r="C37" s="288">
        <f>SUM(C38:C44)</f>
        <v>37190</v>
      </c>
      <c r="D37" s="287">
        <f>SUM(D38:D44)</f>
        <v>44</v>
      </c>
      <c r="E37" s="288">
        <f>SUM(E38:E44)</f>
        <v>16</v>
      </c>
      <c r="F37" s="287">
        <f t="shared" si="0"/>
        <v>81966</v>
      </c>
      <c r="G37" s="290">
        <f t="shared" si="1"/>
        <v>0.1213863330415891</v>
      </c>
      <c r="H37" s="289">
        <f>SUM(H38:H44)</f>
        <v>43933</v>
      </c>
      <c r="I37" s="288">
        <f>SUM(I38:I44)</f>
        <v>35486</v>
      </c>
      <c r="J37" s="287">
        <f>SUM(J38:J44)</f>
        <v>10</v>
      </c>
      <c r="K37" s="288">
        <f>SUM(K38:K44)</f>
        <v>221</v>
      </c>
      <c r="L37" s="287">
        <f t="shared" si="2"/>
        <v>79650</v>
      </c>
      <c r="M37" s="291">
        <f t="shared" si="3"/>
        <v>0.029077212806026376</v>
      </c>
      <c r="N37" s="289">
        <f>SUM(N38:N44)</f>
        <v>133355</v>
      </c>
      <c r="O37" s="288">
        <f>SUM(O38:O44)</f>
        <v>115886</v>
      </c>
      <c r="P37" s="287">
        <f>SUM(P38:P44)</f>
        <v>51</v>
      </c>
      <c r="Q37" s="288">
        <f>SUM(Q38:Q44)</f>
        <v>24</v>
      </c>
      <c r="R37" s="287">
        <f t="shared" si="4"/>
        <v>249316</v>
      </c>
      <c r="S37" s="290">
        <f t="shared" si="5"/>
        <v>0.12154208630445582</v>
      </c>
      <c r="T37" s="289">
        <f>SUM(T38:T44)</f>
        <v>136736</v>
      </c>
      <c r="U37" s="288">
        <f>SUM(U38:U44)</f>
        <v>114127</v>
      </c>
      <c r="V37" s="287">
        <f>SUM(V38:V44)</f>
        <v>44</v>
      </c>
      <c r="W37" s="288">
        <f>SUM(W38:W44)</f>
        <v>231</v>
      </c>
      <c r="X37" s="287">
        <f t="shared" si="6"/>
        <v>251138</v>
      </c>
      <c r="Y37" s="284">
        <f t="shared" si="7"/>
        <v>-0.007254975352196769</v>
      </c>
    </row>
    <row r="38" spans="1:25" ht="19.5" customHeight="1">
      <c r="A38" s="250" t="s">
        <v>157</v>
      </c>
      <c r="B38" s="247">
        <v>19704</v>
      </c>
      <c r="C38" s="245">
        <v>17468</v>
      </c>
      <c r="D38" s="246">
        <v>44</v>
      </c>
      <c r="E38" s="245">
        <v>16</v>
      </c>
      <c r="F38" s="246">
        <f t="shared" si="0"/>
        <v>37232</v>
      </c>
      <c r="G38" s="248">
        <f t="shared" si="1"/>
        <v>0.05513817865705836</v>
      </c>
      <c r="H38" s="247">
        <v>16993</v>
      </c>
      <c r="I38" s="245">
        <v>14033</v>
      </c>
      <c r="J38" s="246">
        <v>6</v>
      </c>
      <c r="K38" s="245"/>
      <c r="L38" s="246">
        <f t="shared" si="2"/>
        <v>31032</v>
      </c>
      <c r="M38" s="249">
        <f t="shared" si="3"/>
        <v>0.19979376127867998</v>
      </c>
      <c r="N38" s="247">
        <v>57227</v>
      </c>
      <c r="O38" s="245">
        <v>54299</v>
      </c>
      <c r="P38" s="246">
        <v>49</v>
      </c>
      <c r="Q38" s="245">
        <v>22</v>
      </c>
      <c r="R38" s="246">
        <f t="shared" si="4"/>
        <v>111597</v>
      </c>
      <c r="S38" s="248">
        <f t="shared" si="5"/>
        <v>0.05440377755666847</v>
      </c>
      <c r="T38" s="247">
        <v>52577</v>
      </c>
      <c r="U38" s="245">
        <v>45072</v>
      </c>
      <c r="V38" s="246">
        <v>30</v>
      </c>
      <c r="W38" s="245"/>
      <c r="X38" s="229">
        <f t="shared" si="6"/>
        <v>97679</v>
      </c>
      <c r="Y38" s="244">
        <f t="shared" si="7"/>
        <v>0.14248712619908077</v>
      </c>
    </row>
    <row r="39" spans="1:25" ht="19.5" customHeight="1">
      <c r="A39" s="250" t="s">
        <v>187</v>
      </c>
      <c r="B39" s="247">
        <v>8494</v>
      </c>
      <c r="C39" s="245">
        <v>7264</v>
      </c>
      <c r="D39" s="246">
        <v>0</v>
      </c>
      <c r="E39" s="245">
        <v>0</v>
      </c>
      <c r="F39" s="246">
        <f t="shared" si="0"/>
        <v>15758</v>
      </c>
      <c r="G39" s="248">
        <f t="shared" si="1"/>
        <v>0.02333657658137961</v>
      </c>
      <c r="H39" s="247">
        <v>12404</v>
      </c>
      <c r="I39" s="245">
        <v>9616</v>
      </c>
      <c r="J39" s="246"/>
      <c r="K39" s="245"/>
      <c r="L39" s="246">
        <f t="shared" si="2"/>
        <v>22020</v>
      </c>
      <c r="M39" s="249">
        <f t="shared" si="3"/>
        <v>-0.28437783832879204</v>
      </c>
      <c r="N39" s="247">
        <v>28574</v>
      </c>
      <c r="O39" s="245">
        <v>24831</v>
      </c>
      <c r="P39" s="246"/>
      <c r="Q39" s="245"/>
      <c r="R39" s="246">
        <f t="shared" si="4"/>
        <v>53405</v>
      </c>
      <c r="S39" s="248">
        <f t="shared" si="5"/>
        <v>0.026035052379668626</v>
      </c>
      <c r="T39" s="247">
        <v>39760</v>
      </c>
      <c r="U39" s="245">
        <v>34434</v>
      </c>
      <c r="V39" s="246"/>
      <c r="W39" s="245"/>
      <c r="X39" s="229">
        <f t="shared" si="6"/>
        <v>74194</v>
      </c>
      <c r="Y39" s="244">
        <f t="shared" si="7"/>
        <v>-0.28019785966520205</v>
      </c>
    </row>
    <row r="40" spans="1:25" ht="19.5" customHeight="1">
      <c r="A40" s="250" t="s">
        <v>188</v>
      </c>
      <c r="B40" s="247">
        <v>8693</v>
      </c>
      <c r="C40" s="245">
        <v>6699</v>
      </c>
      <c r="D40" s="246">
        <v>0</v>
      </c>
      <c r="E40" s="245">
        <v>0</v>
      </c>
      <c r="F40" s="246">
        <f aca="true" t="shared" si="8" ref="F40:F46">SUM(B40:E40)</f>
        <v>15392</v>
      </c>
      <c r="G40" s="248">
        <f aca="true" t="shared" si="9" ref="G40:G46">F40/$F$9</f>
        <v>0.022794554305152617</v>
      </c>
      <c r="H40" s="247">
        <v>6273</v>
      </c>
      <c r="I40" s="245">
        <v>5311</v>
      </c>
      <c r="J40" s="246"/>
      <c r="K40" s="245"/>
      <c r="L40" s="246">
        <f aca="true" t="shared" si="10" ref="L40:L46">SUM(H40:K40)</f>
        <v>11584</v>
      </c>
      <c r="M40" s="249">
        <f aca="true" t="shared" si="11" ref="M40:M46">IF(ISERROR(F40/L40-1),"         /0",(F40/L40-1))</f>
        <v>0.3287292817679559</v>
      </c>
      <c r="N40" s="247">
        <v>22288</v>
      </c>
      <c r="O40" s="245">
        <v>18618</v>
      </c>
      <c r="P40" s="246"/>
      <c r="Q40" s="245"/>
      <c r="R40" s="246">
        <f aca="true" t="shared" si="12" ref="R40:R46">SUM(N40:Q40)</f>
        <v>40906</v>
      </c>
      <c r="S40" s="248">
        <f aca="true" t="shared" si="13" ref="S40:S46">R40/$R$9</f>
        <v>0.019941762993029206</v>
      </c>
      <c r="T40" s="247">
        <v>17092</v>
      </c>
      <c r="U40" s="245">
        <v>14694</v>
      </c>
      <c r="V40" s="246"/>
      <c r="W40" s="245"/>
      <c r="X40" s="229">
        <f aca="true" t="shared" si="14" ref="X40:X46">SUM(T40:W40)</f>
        <v>31786</v>
      </c>
      <c r="Y40" s="244">
        <f aca="true" t="shared" si="15" ref="Y40:Y46">IF(ISERROR(R40/X40-1),"         /0",IF(R40/X40&gt;5,"  *  ",(R40/X40-1)))</f>
        <v>0.28691876926948967</v>
      </c>
    </row>
    <row r="41" spans="1:25" ht="19.5" customHeight="1">
      <c r="A41" s="250" t="s">
        <v>190</v>
      </c>
      <c r="B41" s="247">
        <v>6629</v>
      </c>
      <c r="C41" s="245">
        <v>5759</v>
      </c>
      <c r="D41" s="246">
        <v>0</v>
      </c>
      <c r="E41" s="245">
        <v>0</v>
      </c>
      <c r="F41" s="246">
        <f t="shared" si="8"/>
        <v>12388</v>
      </c>
      <c r="G41" s="248">
        <f t="shared" si="9"/>
        <v>0.01834582502158463</v>
      </c>
      <c r="H41" s="247">
        <v>7359</v>
      </c>
      <c r="I41" s="245">
        <v>6526</v>
      </c>
      <c r="J41" s="246"/>
      <c r="K41" s="245"/>
      <c r="L41" s="246">
        <f t="shared" si="10"/>
        <v>13885</v>
      </c>
      <c r="M41" s="249">
        <f t="shared" si="11"/>
        <v>-0.10781418797263231</v>
      </c>
      <c r="N41" s="247">
        <v>19658</v>
      </c>
      <c r="O41" s="245">
        <v>18138</v>
      </c>
      <c r="P41" s="246"/>
      <c r="Q41" s="245"/>
      <c r="R41" s="246">
        <f t="shared" si="12"/>
        <v>37796</v>
      </c>
      <c r="S41" s="248">
        <f t="shared" si="13"/>
        <v>0.018425631303098124</v>
      </c>
      <c r="T41" s="247">
        <v>21885</v>
      </c>
      <c r="U41" s="245">
        <v>19927</v>
      </c>
      <c r="V41" s="246"/>
      <c r="W41" s="245"/>
      <c r="X41" s="229">
        <f t="shared" si="14"/>
        <v>41812</v>
      </c>
      <c r="Y41" s="244">
        <f t="shared" si="15"/>
        <v>-0.09604898115373572</v>
      </c>
    </row>
    <row r="42" spans="1:25" ht="19.5" customHeight="1">
      <c r="A42" s="250" t="s">
        <v>181</v>
      </c>
      <c r="B42" s="247">
        <v>593</v>
      </c>
      <c r="C42" s="245">
        <v>0</v>
      </c>
      <c r="D42" s="246">
        <v>0</v>
      </c>
      <c r="E42" s="245">
        <v>0</v>
      </c>
      <c r="F42" s="246">
        <f t="shared" si="8"/>
        <v>593</v>
      </c>
      <c r="G42" s="248">
        <f t="shared" si="9"/>
        <v>0.0008781945623022026</v>
      </c>
      <c r="H42" s="247">
        <v>399</v>
      </c>
      <c r="I42" s="245"/>
      <c r="J42" s="246"/>
      <c r="K42" s="245"/>
      <c r="L42" s="246">
        <f t="shared" si="10"/>
        <v>399</v>
      </c>
      <c r="M42" s="249">
        <f t="shared" si="11"/>
        <v>0.4862155388471179</v>
      </c>
      <c r="N42" s="247">
        <v>2787</v>
      </c>
      <c r="O42" s="245"/>
      <c r="P42" s="246"/>
      <c r="Q42" s="245"/>
      <c r="R42" s="246">
        <f t="shared" si="12"/>
        <v>2787</v>
      </c>
      <c r="S42" s="248">
        <f t="shared" si="13"/>
        <v>0.0013586684951247348</v>
      </c>
      <c r="T42" s="247">
        <v>2636</v>
      </c>
      <c r="U42" s="245"/>
      <c r="V42" s="246"/>
      <c r="W42" s="245"/>
      <c r="X42" s="229">
        <f t="shared" si="14"/>
        <v>2636</v>
      </c>
      <c r="Y42" s="244">
        <f t="shared" si="15"/>
        <v>0.05728376327769347</v>
      </c>
    </row>
    <row r="43" spans="1:25" ht="19.5" customHeight="1">
      <c r="A43" s="250" t="s">
        <v>193</v>
      </c>
      <c r="B43" s="247">
        <v>293</v>
      </c>
      <c r="C43" s="245">
        <v>0</v>
      </c>
      <c r="D43" s="246">
        <v>0</v>
      </c>
      <c r="E43" s="245">
        <v>0</v>
      </c>
      <c r="F43" s="246">
        <f t="shared" si="8"/>
        <v>293</v>
      </c>
      <c r="G43" s="248">
        <f t="shared" si="9"/>
        <v>0.0004339140080177831</v>
      </c>
      <c r="H43" s="247">
        <v>121</v>
      </c>
      <c r="I43" s="245"/>
      <c r="J43" s="246"/>
      <c r="K43" s="245"/>
      <c r="L43" s="246">
        <f t="shared" si="10"/>
        <v>121</v>
      </c>
      <c r="M43" s="249">
        <f t="shared" si="11"/>
        <v>1.4214876033057853</v>
      </c>
      <c r="N43" s="247">
        <v>1321</v>
      </c>
      <c r="O43" s="245"/>
      <c r="P43" s="246"/>
      <c r="Q43" s="245"/>
      <c r="R43" s="246">
        <f t="shared" si="12"/>
        <v>1321</v>
      </c>
      <c r="S43" s="248">
        <f t="shared" si="13"/>
        <v>0.0006439903416073823</v>
      </c>
      <c r="T43" s="247">
        <v>672</v>
      </c>
      <c r="U43" s="245"/>
      <c r="V43" s="246"/>
      <c r="W43" s="245"/>
      <c r="X43" s="229">
        <f t="shared" si="14"/>
        <v>672</v>
      </c>
      <c r="Y43" s="244">
        <f t="shared" si="15"/>
        <v>0.9657738095238095</v>
      </c>
    </row>
    <row r="44" spans="1:25" ht="19.5" customHeight="1" thickBot="1">
      <c r="A44" s="250" t="s">
        <v>172</v>
      </c>
      <c r="B44" s="247">
        <v>310</v>
      </c>
      <c r="C44" s="245">
        <v>0</v>
      </c>
      <c r="D44" s="246">
        <v>0</v>
      </c>
      <c r="E44" s="245">
        <v>0</v>
      </c>
      <c r="F44" s="246">
        <f t="shared" si="8"/>
        <v>310</v>
      </c>
      <c r="G44" s="248">
        <f t="shared" si="9"/>
        <v>0.0004590899060939002</v>
      </c>
      <c r="H44" s="247">
        <v>384</v>
      </c>
      <c r="I44" s="245">
        <v>0</v>
      </c>
      <c r="J44" s="246">
        <v>4</v>
      </c>
      <c r="K44" s="245">
        <v>221</v>
      </c>
      <c r="L44" s="246">
        <f t="shared" si="10"/>
        <v>609</v>
      </c>
      <c r="M44" s="249">
        <f t="shared" si="11"/>
        <v>-0.49096880131362886</v>
      </c>
      <c r="N44" s="247">
        <v>1500</v>
      </c>
      <c r="O44" s="245">
        <v>0</v>
      </c>
      <c r="P44" s="246">
        <v>2</v>
      </c>
      <c r="Q44" s="245">
        <v>2</v>
      </c>
      <c r="R44" s="246">
        <f t="shared" si="12"/>
        <v>1504</v>
      </c>
      <c r="S44" s="248">
        <f t="shared" si="13"/>
        <v>0.0007332032352592756</v>
      </c>
      <c r="T44" s="247">
        <v>2114</v>
      </c>
      <c r="U44" s="245">
        <v>0</v>
      </c>
      <c r="V44" s="246">
        <v>14</v>
      </c>
      <c r="W44" s="245">
        <v>231</v>
      </c>
      <c r="X44" s="229">
        <f t="shared" si="14"/>
        <v>2359</v>
      </c>
      <c r="Y44" s="244">
        <f t="shared" si="15"/>
        <v>-0.3624417125900805</v>
      </c>
    </row>
    <row r="45" spans="1:25" s="283" customFormat="1" ht="19.5" customHeight="1">
      <c r="A45" s="292" t="s">
        <v>58</v>
      </c>
      <c r="B45" s="289">
        <f>SUM(B46:B53)</f>
        <v>81206</v>
      </c>
      <c r="C45" s="288">
        <f>SUM(C46:C53)</f>
        <v>72999</v>
      </c>
      <c r="D45" s="287">
        <f>SUM(D46:D53)</f>
        <v>4008</v>
      </c>
      <c r="E45" s="288">
        <f>SUM(E46:E53)</f>
        <v>3965</v>
      </c>
      <c r="F45" s="287">
        <f t="shared" si="8"/>
        <v>162178</v>
      </c>
      <c r="G45" s="290">
        <f t="shared" si="9"/>
        <v>0.2401751057757953</v>
      </c>
      <c r="H45" s="289">
        <f>SUM(H46:H53)</f>
        <v>78660</v>
      </c>
      <c r="I45" s="288">
        <f>SUM(I46:I53)</f>
        <v>69729</v>
      </c>
      <c r="J45" s="287">
        <f>SUM(J46:J53)</f>
        <v>1171</v>
      </c>
      <c r="K45" s="288">
        <f>SUM(K46:K53)</f>
        <v>466</v>
      </c>
      <c r="L45" s="287">
        <f t="shared" si="10"/>
        <v>150026</v>
      </c>
      <c r="M45" s="291">
        <f t="shared" si="11"/>
        <v>0.08099929345580104</v>
      </c>
      <c r="N45" s="289">
        <f>SUM(N46:N53)</f>
        <v>250868</v>
      </c>
      <c r="O45" s="288">
        <f>SUM(O46:O53)</f>
        <v>233395</v>
      </c>
      <c r="P45" s="287">
        <f>SUM(P46:P53)</f>
        <v>12794</v>
      </c>
      <c r="Q45" s="288">
        <f>SUM(Q46:Q53)</f>
        <v>13540</v>
      </c>
      <c r="R45" s="287">
        <f t="shared" si="12"/>
        <v>510597</v>
      </c>
      <c r="S45" s="290">
        <f t="shared" si="13"/>
        <v>0.24891713584686193</v>
      </c>
      <c r="T45" s="289">
        <f>SUM(T46:T53)</f>
        <v>238499</v>
      </c>
      <c r="U45" s="288">
        <f>SUM(U46:U53)</f>
        <v>214961</v>
      </c>
      <c r="V45" s="287">
        <f>SUM(V46:V53)</f>
        <v>3791</v>
      </c>
      <c r="W45" s="288">
        <f>SUM(W46:W53)</f>
        <v>3074</v>
      </c>
      <c r="X45" s="287">
        <f t="shared" si="14"/>
        <v>460325</v>
      </c>
      <c r="Y45" s="284">
        <f t="shared" si="15"/>
        <v>0.10920979742573178</v>
      </c>
    </row>
    <row r="46" spans="1:25" s="220" customFormat="1" ht="19.5" customHeight="1">
      <c r="A46" s="235" t="s">
        <v>160</v>
      </c>
      <c r="B46" s="233">
        <v>46549</v>
      </c>
      <c r="C46" s="230">
        <v>40739</v>
      </c>
      <c r="D46" s="229">
        <v>553</v>
      </c>
      <c r="E46" s="230">
        <v>551</v>
      </c>
      <c r="F46" s="229">
        <f t="shared" si="8"/>
        <v>88392</v>
      </c>
      <c r="G46" s="232">
        <f t="shared" si="9"/>
        <v>0.13090282251436136</v>
      </c>
      <c r="H46" s="233">
        <v>44489</v>
      </c>
      <c r="I46" s="230">
        <v>39937</v>
      </c>
      <c r="J46" s="229">
        <v>403</v>
      </c>
      <c r="K46" s="230">
        <v>94</v>
      </c>
      <c r="L46" s="229">
        <f t="shared" si="10"/>
        <v>84923</v>
      </c>
      <c r="M46" s="234">
        <f t="shared" si="11"/>
        <v>0.04084876888475453</v>
      </c>
      <c r="N46" s="233">
        <v>142055</v>
      </c>
      <c r="O46" s="230">
        <v>131293</v>
      </c>
      <c r="P46" s="229">
        <v>942</v>
      </c>
      <c r="Q46" s="230">
        <v>1182</v>
      </c>
      <c r="R46" s="229">
        <f t="shared" si="12"/>
        <v>275472</v>
      </c>
      <c r="S46" s="232">
        <f t="shared" si="13"/>
        <v>0.13429319256871222</v>
      </c>
      <c r="T46" s="231">
        <v>136227</v>
      </c>
      <c r="U46" s="230">
        <v>122180</v>
      </c>
      <c r="V46" s="229">
        <v>1252</v>
      </c>
      <c r="W46" s="230">
        <v>1395</v>
      </c>
      <c r="X46" s="229">
        <f t="shared" si="14"/>
        <v>261054</v>
      </c>
      <c r="Y46" s="228">
        <f t="shared" si="15"/>
        <v>0.0552299524236366</v>
      </c>
    </row>
    <row r="47" spans="1:25" s="220" customFormat="1" ht="19.5" customHeight="1">
      <c r="A47" s="235" t="s">
        <v>157</v>
      </c>
      <c r="B47" s="233">
        <v>19396</v>
      </c>
      <c r="C47" s="230">
        <v>18331</v>
      </c>
      <c r="D47" s="229">
        <v>2836</v>
      </c>
      <c r="E47" s="230">
        <v>2708</v>
      </c>
      <c r="F47" s="229">
        <f aca="true" t="shared" si="16" ref="F47:F53">SUM(B47:E47)</f>
        <v>43271</v>
      </c>
      <c r="G47" s="232">
        <f aca="true" t="shared" si="17" ref="G47:G53">F47/$F$9</f>
        <v>0.06408154621480372</v>
      </c>
      <c r="H47" s="233">
        <v>20586</v>
      </c>
      <c r="I47" s="230">
        <v>18148</v>
      </c>
      <c r="J47" s="229">
        <v>157</v>
      </c>
      <c r="K47" s="230"/>
      <c r="L47" s="229">
        <f aca="true" t="shared" si="18" ref="L47:L53">SUM(H47:K47)</f>
        <v>38891</v>
      </c>
      <c r="M47" s="234">
        <f aca="true" t="shared" si="19" ref="M47:M53">IF(ISERROR(F47/L47-1),"         /0",(F47/L47-1))</f>
        <v>0.11262245763801393</v>
      </c>
      <c r="N47" s="233">
        <v>61976</v>
      </c>
      <c r="O47" s="230">
        <v>59435</v>
      </c>
      <c r="P47" s="229">
        <v>9819</v>
      </c>
      <c r="Q47" s="230">
        <v>10188</v>
      </c>
      <c r="R47" s="229">
        <f aca="true" t="shared" si="20" ref="R47:R53">SUM(N47:Q47)</f>
        <v>141418</v>
      </c>
      <c r="S47" s="232">
        <f aca="true" t="shared" si="21" ref="S47:S53">R47/$R$9</f>
        <v>0.06894157920471825</v>
      </c>
      <c r="T47" s="231">
        <v>62223</v>
      </c>
      <c r="U47" s="230">
        <v>55463</v>
      </c>
      <c r="V47" s="229">
        <v>383</v>
      </c>
      <c r="W47" s="230">
        <v>149</v>
      </c>
      <c r="X47" s="229">
        <f aca="true" t="shared" si="22" ref="X47:X53">SUM(T47:W47)</f>
        <v>118218</v>
      </c>
      <c r="Y47" s="228">
        <f aca="true" t="shared" si="23" ref="Y47:Y53">IF(ISERROR(R47/X47-1),"         /0",IF(R47/X47&gt;5,"  *  ",(R47/X47-1)))</f>
        <v>0.19624761034698612</v>
      </c>
    </row>
    <row r="48" spans="1:25" s="220" customFormat="1" ht="19.5" customHeight="1">
      <c r="A48" s="235" t="s">
        <v>192</v>
      </c>
      <c r="B48" s="233">
        <v>4115</v>
      </c>
      <c r="C48" s="230">
        <v>3920</v>
      </c>
      <c r="D48" s="229">
        <v>408</v>
      </c>
      <c r="E48" s="230">
        <v>489</v>
      </c>
      <c r="F48" s="229">
        <f t="shared" si="16"/>
        <v>8932</v>
      </c>
      <c r="G48" s="232">
        <f t="shared" si="17"/>
        <v>0.013227713036228118</v>
      </c>
      <c r="H48" s="233">
        <v>4668</v>
      </c>
      <c r="I48" s="230">
        <v>4853</v>
      </c>
      <c r="J48" s="229">
        <v>512</v>
      </c>
      <c r="K48" s="230">
        <v>355</v>
      </c>
      <c r="L48" s="229">
        <f t="shared" si="18"/>
        <v>10388</v>
      </c>
      <c r="M48" s="234">
        <f t="shared" si="19"/>
        <v>-0.14016172506738545</v>
      </c>
      <c r="N48" s="233">
        <v>13833</v>
      </c>
      <c r="O48" s="230">
        <v>13083</v>
      </c>
      <c r="P48" s="229">
        <v>1631</v>
      </c>
      <c r="Q48" s="230">
        <v>1781</v>
      </c>
      <c r="R48" s="229">
        <f t="shared" si="20"/>
        <v>30328</v>
      </c>
      <c r="S48" s="232">
        <f t="shared" si="21"/>
        <v>0.014784965238659116</v>
      </c>
      <c r="T48" s="231">
        <v>15967</v>
      </c>
      <c r="U48" s="230">
        <v>15938</v>
      </c>
      <c r="V48" s="229">
        <v>1919</v>
      </c>
      <c r="W48" s="230">
        <v>1434</v>
      </c>
      <c r="X48" s="229">
        <f t="shared" si="22"/>
        <v>35258</v>
      </c>
      <c r="Y48" s="228">
        <f t="shared" si="23"/>
        <v>-0.13982642237222753</v>
      </c>
    </row>
    <row r="49" spans="1:25" s="220" customFormat="1" ht="19.5" customHeight="1">
      <c r="A49" s="235" t="s">
        <v>194</v>
      </c>
      <c r="B49" s="233">
        <v>3617</v>
      </c>
      <c r="C49" s="230">
        <v>3450</v>
      </c>
      <c r="D49" s="229">
        <v>0</v>
      </c>
      <c r="E49" s="230">
        <v>0</v>
      </c>
      <c r="F49" s="229">
        <f>SUM(B49:E49)</f>
        <v>7067</v>
      </c>
      <c r="G49" s="232">
        <f>F49/$F$9</f>
        <v>0.010465768923759977</v>
      </c>
      <c r="H49" s="233">
        <v>1817</v>
      </c>
      <c r="I49" s="230">
        <v>1222</v>
      </c>
      <c r="J49" s="229"/>
      <c r="K49" s="230"/>
      <c r="L49" s="229">
        <f>SUM(H49:K49)</f>
        <v>3039</v>
      </c>
      <c r="M49" s="234">
        <f>IF(ISERROR(F49/L49-1),"         /0",(F49/L49-1))</f>
        <v>1.3254359986837776</v>
      </c>
      <c r="N49" s="233">
        <v>10115</v>
      </c>
      <c r="O49" s="230">
        <v>9967</v>
      </c>
      <c r="P49" s="229"/>
      <c r="Q49" s="230"/>
      <c r="R49" s="229">
        <f>SUM(N49:Q49)</f>
        <v>20082</v>
      </c>
      <c r="S49" s="232">
        <f>R49/$R$9</f>
        <v>0.0097900181984553</v>
      </c>
      <c r="T49" s="231">
        <v>3944</v>
      </c>
      <c r="U49" s="230">
        <v>3220</v>
      </c>
      <c r="V49" s="229"/>
      <c r="W49" s="230"/>
      <c r="X49" s="229">
        <f>SUM(T49:W49)</f>
        <v>7164</v>
      </c>
      <c r="Y49" s="228">
        <f>IF(ISERROR(R49/X49-1),"         /0",IF(R49/X49&gt;5,"  *  ",(R49/X49-1)))</f>
        <v>1.803182579564489</v>
      </c>
    </row>
    <row r="50" spans="1:25" s="220" customFormat="1" ht="19.5" customHeight="1">
      <c r="A50" s="235" t="s">
        <v>196</v>
      </c>
      <c r="B50" s="233">
        <v>3251</v>
      </c>
      <c r="C50" s="230">
        <v>3630</v>
      </c>
      <c r="D50" s="229">
        <v>0</v>
      </c>
      <c r="E50" s="230">
        <v>0</v>
      </c>
      <c r="F50" s="229">
        <f t="shared" si="16"/>
        <v>6881</v>
      </c>
      <c r="G50" s="232">
        <f t="shared" si="17"/>
        <v>0.010190314980103636</v>
      </c>
      <c r="H50" s="233">
        <v>2922</v>
      </c>
      <c r="I50" s="230">
        <v>2914</v>
      </c>
      <c r="J50" s="229"/>
      <c r="K50" s="230"/>
      <c r="L50" s="229">
        <f t="shared" si="18"/>
        <v>5836</v>
      </c>
      <c r="M50" s="234">
        <f t="shared" si="19"/>
        <v>0.17906100068540098</v>
      </c>
      <c r="N50" s="233">
        <v>9485</v>
      </c>
      <c r="O50" s="230">
        <v>10841</v>
      </c>
      <c r="P50" s="229">
        <v>138</v>
      </c>
      <c r="Q50" s="230">
        <v>135</v>
      </c>
      <c r="R50" s="229">
        <f t="shared" si="20"/>
        <v>20599</v>
      </c>
      <c r="S50" s="232">
        <f t="shared" si="21"/>
        <v>0.010042056810575677</v>
      </c>
      <c r="T50" s="231">
        <v>8090</v>
      </c>
      <c r="U50" s="230">
        <v>8882</v>
      </c>
      <c r="V50" s="229"/>
      <c r="W50" s="230"/>
      <c r="X50" s="229">
        <f t="shared" si="22"/>
        <v>16972</v>
      </c>
      <c r="Y50" s="228">
        <f t="shared" si="23"/>
        <v>0.21370492576007538</v>
      </c>
    </row>
    <row r="51" spans="1:25" s="220" customFormat="1" ht="19.5" customHeight="1">
      <c r="A51" s="235" t="s">
        <v>189</v>
      </c>
      <c r="B51" s="233">
        <v>3834</v>
      </c>
      <c r="C51" s="230">
        <v>2740</v>
      </c>
      <c r="D51" s="229">
        <v>0</v>
      </c>
      <c r="E51" s="230">
        <v>0</v>
      </c>
      <c r="F51" s="229">
        <f t="shared" si="16"/>
        <v>6574</v>
      </c>
      <c r="G51" s="232">
        <f t="shared" si="17"/>
        <v>0.00973566787955258</v>
      </c>
      <c r="H51" s="233">
        <v>3980</v>
      </c>
      <c r="I51" s="230">
        <v>2655</v>
      </c>
      <c r="J51" s="229"/>
      <c r="K51" s="230"/>
      <c r="L51" s="229">
        <f t="shared" si="18"/>
        <v>6635</v>
      </c>
      <c r="M51" s="234">
        <f t="shared" si="19"/>
        <v>-0.00919366993217785</v>
      </c>
      <c r="N51" s="233">
        <v>12366</v>
      </c>
      <c r="O51" s="230">
        <v>8553</v>
      </c>
      <c r="P51" s="229"/>
      <c r="Q51" s="230"/>
      <c r="R51" s="229">
        <f t="shared" si="20"/>
        <v>20919</v>
      </c>
      <c r="S51" s="232">
        <f t="shared" si="21"/>
        <v>0.010198057498928714</v>
      </c>
      <c r="T51" s="231">
        <v>11441</v>
      </c>
      <c r="U51" s="230">
        <v>9278</v>
      </c>
      <c r="V51" s="229"/>
      <c r="W51" s="230"/>
      <c r="X51" s="229">
        <f t="shared" si="22"/>
        <v>20719</v>
      </c>
      <c r="Y51" s="228">
        <f t="shared" si="23"/>
        <v>0.009652975529707009</v>
      </c>
    </row>
    <row r="52" spans="1:25" s="220" customFormat="1" ht="19.5" customHeight="1">
      <c r="A52" s="235" t="s">
        <v>158</v>
      </c>
      <c r="B52" s="233">
        <v>163</v>
      </c>
      <c r="C52" s="230">
        <v>166</v>
      </c>
      <c r="D52" s="229">
        <v>163</v>
      </c>
      <c r="E52" s="230">
        <v>166</v>
      </c>
      <c r="F52" s="229">
        <f t="shared" si="16"/>
        <v>658</v>
      </c>
      <c r="G52" s="232">
        <f t="shared" si="17"/>
        <v>0.0009744553490638268</v>
      </c>
      <c r="H52" s="233"/>
      <c r="I52" s="230"/>
      <c r="J52" s="229"/>
      <c r="K52" s="230"/>
      <c r="L52" s="229">
        <f t="shared" si="18"/>
        <v>0</v>
      </c>
      <c r="M52" s="234" t="str">
        <f t="shared" si="19"/>
        <v>         /0</v>
      </c>
      <c r="N52" s="233">
        <v>163</v>
      </c>
      <c r="O52" s="230">
        <v>166</v>
      </c>
      <c r="P52" s="229">
        <v>163</v>
      </c>
      <c r="Q52" s="230">
        <v>166</v>
      </c>
      <c r="R52" s="229">
        <f t="shared" si="20"/>
        <v>658</v>
      </c>
      <c r="S52" s="232">
        <f t="shared" si="21"/>
        <v>0.00032077641542593307</v>
      </c>
      <c r="T52" s="231"/>
      <c r="U52" s="230"/>
      <c r="V52" s="229"/>
      <c r="W52" s="230"/>
      <c r="X52" s="229">
        <f t="shared" si="22"/>
        <v>0</v>
      </c>
      <c r="Y52" s="228" t="str">
        <f t="shared" si="23"/>
        <v>         /0</v>
      </c>
    </row>
    <row r="53" spans="1:25" s="220" customFormat="1" ht="19.5" customHeight="1" thickBot="1">
      <c r="A53" s="235" t="s">
        <v>172</v>
      </c>
      <c r="B53" s="233">
        <v>281</v>
      </c>
      <c r="C53" s="230">
        <v>23</v>
      </c>
      <c r="D53" s="229">
        <v>48</v>
      </c>
      <c r="E53" s="230">
        <v>51</v>
      </c>
      <c r="F53" s="229">
        <f t="shared" si="16"/>
        <v>403</v>
      </c>
      <c r="G53" s="232">
        <f t="shared" si="17"/>
        <v>0.0005968168779220702</v>
      </c>
      <c r="H53" s="233">
        <v>198</v>
      </c>
      <c r="I53" s="230">
        <v>0</v>
      </c>
      <c r="J53" s="229">
        <v>99</v>
      </c>
      <c r="K53" s="230">
        <v>17</v>
      </c>
      <c r="L53" s="229">
        <f t="shared" si="18"/>
        <v>314</v>
      </c>
      <c r="M53" s="234">
        <f t="shared" si="19"/>
        <v>0.2834394904458599</v>
      </c>
      <c r="N53" s="233">
        <v>875</v>
      </c>
      <c r="O53" s="230">
        <v>57</v>
      </c>
      <c r="P53" s="229">
        <v>101</v>
      </c>
      <c r="Q53" s="230">
        <v>88</v>
      </c>
      <c r="R53" s="229">
        <f t="shared" si="20"/>
        <v>1121</v>
      </c>
      <c r="S53" s="232">
        <f t="shared" si="21"/>
        <v>0.000546489911386734</v>
      </c>
      <c r="T53" s="231">
        <v>607</v>
      </c>
      <c r="U53" s="230">
        <v>0</v>
      </c>
      <c r="V53" s="229">
        <v>237</v>
      </c>
      <c r="W53" s="230">
        <v>96</v>
      </c>
      <c r="X53" s="229">
        <f t="shared" si="22"/>
        <v>940</v>
      </c>
      <c r="Y53" s="228">
        <f t="shared" si="23"/>
        <v>0.19255319148936167</v>
      </c>
    </row>
    <row r="54" spans="1:25" s="283" customFormat="1" ht="19.5" customHeight="1">
      <c r="A54" s="292" t="s">
        <v>57</v>
      </c>
      <c r="B54" s="289">
        <f>SUM(B55:B60)</f>
        <v>6668</v>
      </c>
      <c r="C54" s="288">
        <f>SUM(C55:C60)</f>
        <v>6046</v>
      </c>
      <c r="D54" s="287">
        <f>SUM(D55:D60)</f>
        <v>124</v>
      </c>
      <c r="E54" s="288">
        <f>SUM(E55:E60)</f>
        <v>124</v>
      </c>
      <c r="F54" s="287">
        <f aca="true" t="shared" si="24" ref="F54:F61">SUM(B54:E54)</f>
        <v>12962</v>
      </c>
      <c r="G54" s="290">
        <f aca="true" t="shared" si="25" ref="G54:G61">F54/$F$9</f>
        <v>0.01919588181544882</v>
      </c>
      <c r="H54" s="289">
        <f>SUM(H55:H60)</f>
        <v>5558</v>
      </c>
      <c r="I54" s="288">
        <f>SUM(I55:I60)</f>
        <v>4524</v>
      </c>
      <c r="J54" s="287">
        <f>SUM(J55:J60)</f>
        <v>153</v>
      </c>
      <c r="K54" s="288">
        <f>SUM(K55:K60)</f>
        <v>155</v>
      </c>
      <c r="L54" s="287">
        <f aca="true" t="shared" si="26" ref="L54:L61">SUM(H54:K54)</f>
        <v>10390</v>
      </c>
      <c r="M54" s="291">
        <f aca="true" t="shared" si="27" ref="M54:M61">IF(ISERROR(F54/L54-1),"         /0",(F54/L54-1))</f>
        <v>0.24754571703561123</v>
      </c>
      <c r="N54" s="289">
        <f>SUM(N55:N60)</f>
        <v>20109</v>
      </c>
      <c r="O54" s="288">
        <f>SUM(O55:O60)</f>
        <v>19012</v>
      </c>
      <c r="P54" s="287">
        <f>SUM(P55:P60)</f>
        <v>289</v>
      </c>
      <c r="Q54" s="288">
        <f>SUM(Q55:Q60)</f>
        <v>399</v>
      </c>
      <c r="R54" s="287">
        <f aca="true" t="shared" si="28" ref="R54:R61">SUM(N54:Q54)</f>
        <v>39809</v>
      </c>
      <c r="S54" s="290">
        <f aca="true" t="shared" si="29" ref="S54:S61">R54/$R$9</f>
        <v>0.01940697313326895</v>
      </c>
      <c r="T54" s="289">
        <f>SUM(T55:T60)</f>
        <v>16497</v>
      </c>
      <c r="U54" s="288">
        <f>SUM(U55:U60)</f>
        <v>14971</v>
      </c>
      <c r="V54" s="287">
        <f>SUM(V55:V60)</f>
        <v>344</v>
      </c>
      <c r="W54" s="288">
        <f>SUM(W55:W60)</f>
        <v>305</v>
      </c>
      <c r="X54" s="287">
        <f aca="true" t="shared" si="30" ref="X54:X61">SUM(T54:W54)</f>
        <v>32117</v>
      </c>
      <c r="Y54" s="284">
        <f aca="true" t="shared" si="31" ref="Y54:Y61">IF(ISERROR(R54/X54-1),"         /0",IF(R54/X54&gt;5,"  *  ",(R54/X54-1)))</f>
        <v>0.23949933057259387</v>
      </c>
    </row>
    <row r="55" spans="1:25" ht="19.5" customHeight="1">
      <c r="A55" s="235" t="s">
        <v>157</v>
      </c>
      <c r="B55" s="233">
        <v>4281</v>
      </c>
      <c r="C55" s="230">
        <v>3930</v>
      </c>
      <c r="D55" s="229">
        <v>116</v>
      </c>
      <c r="E55" s="230">
        <v>115</v>
      </c>
      <c r="F55" s="229">
        <f t="shared" si="24"/>
        <v>8442</v>
      </c>
      <c r="G55" s="232">
        <f t="shared" si="25"/>
        <v>0.012502054797563566</v>
      </c>
      <c r="H55" s="233">
        <v>3581</v>
      </c>
      <c r="I55" s="230">
        <v>3159</v>
      </c>
      <c r="J55" s="229">
        <v>145</v>
      </c>
      <c r="K55" s="230">
        <v>145</v>
      </c>
      <c r="L55" s="229">
        <f t="shared" si="26"/>
        <v>7030</v>
      </c>
      <c r="M55" s="234">
        <f t="shared" si="27"/>
        <v>0.20085348506401135</v>
      </c>
      <c r="N55" s="233">
        <v>13243</v>
      </c>
      <c r="O55" s="230">
        <v>12393</v>
      </c>
      <c r="P55" s="229">
        <v>118</v>
      </c>
      <c r="Q55" s="230">
        <v>116</v>
      </c>
      <c r="R55" s="229">
        <f t="shared" si="28"/>
        <v>25870</v>
      </c>
      <c r="S55" s="232">
        <f t="shared" si="29"/>
        <v>0.012611680649040865</v>
      </c>
      <c r="T55" s="231">
        <v>10510</v>
      </c>
      <c r="U55" s="230">
        <v>10000</v>
      </c>
      <c r="V55" s="229">
        <v>326</v>
      </c>
      <c r="W55" s="230">
        <v>293</v>
      </c>
      <c r="X55" s="229">
        <f t="shared" si="30"/>
        <v>21129</v>
      </c>
      <c r="Y55" s="228">
        <f t="shared" si="31"/>
        <v>0.22438354867717347</v>
      </c>
    </row>
    <row r="56" spans="1:25" ht="19.5" customHeight="1">
      <c r="A56" s="235" t="s">
        <v>200</v>
      </c>
      <c r="B56" s="233">
        <v>632</v>
      </c>
      <c r="C56" s="230">
        <v>634</v>
      </c>
      <c r="D56" s="229">
        <v>0</v>
      </c>
      <c r="E56" s="230">
        <v>0</v>
      </c>
      <c r="F56" s="229">
        <f t="shared" si="24"/>
        <v>1266</v>
      </c>
      <c r="G56" s="232">
        <f t="shared" si="25"/>
        <v>0.0018748639390802505</v>
      </c>
      <c r="H56" s="233">
        <v>578</v>
      </c>
      <c r="I56" s="230">
        <v>437</v>
      </c>
      <c r="J56" s="229"/>
      <c r="K56" s="230"/>
      <c r="L56" s="229">
        <f t="shared" si="26"/>
        <v>1015</v>
      </c>
      <c r="M56" s="234">
        <f t="shared" si="27"/>
        <v>0.24729064039408866</v>
      </c>
      <c r="N56" s="233">
        <v>1842</v>
      </c>
      <c r="O56" s="230">
        <v>1906</v>
      </c>
      <c r="P56" s="229"/>
      <c r="Q56" s="230"/>
      <c r="R56" s="229">
        <f t="shared" si="28"/>
        <v>3748</v>
      </c>
      <c r="S56" s="232">
        <f t="shared" si="29"/>
        <v>0.00182715806233495</v>
      </c>
      <c r="T56" s="231">
        <v>1785</v>
      </c>
      <c r="U56" s="230">
        <v>1518</v>
      </c>
      <c r="V56" s="229"/>
      <c r="W56" s="230"/>
      <c r="X56" s="229">
        <f t="shared" si="30"/>
        <v>3303</v>
      </c>
      <c r="Y56" s="228">
        <f t="shared" si="31"/>
        <v>0.13472600666061152</v>
      </c>
    </row>
    <row r="57" spans="1:25" ht="19.5" customHeight="1">
      <c r="A57" s="235" t="s">
        <v>201</v>
      </c>
      <c r="B57" s="233">
        <v>608</v>
      </c>
      <c r="C57" s="230">
        <v>562</v>
      </c>
      <c r="D57" s="229">
        <v>0</v>
      </c>
      <c r="E57" s="230">
        <v>0</v>
      </c>
      <c r="F57" s="229">
        <f t="shared" si="24"/>
        <v>1170</v>
      </c>
      <c r="G57" s="232">
        <f t="shared" si="25"/>
        <v>0.0017326941617092362</v>
      </c>
      <c r="H57" s="233">
        <v>197</v>
      </c>
      <c r="I57" s="230">
        <v>180</v>
      </c>
      <c r="J57" s="229"/>
      <c r="K57" s="230"/>
      <c r="L57" s="229">
        <f t="shared" si="26"/>
        <v>377</v>
      </c>
      <c r="M57" s="234">
        <f t="shared" si="27"/>
        <v>2.103448275862069</v>
      </c>
      <c r="N57" s="233">
        <v>2214</v>
      </c>
      <c r="O57" s="230">
        <v>1600</v>
      </c>
      <c r="P57" s="229"/>
      <c r="Q57" s="230"/>
      <c r="R57" s="229">
        <f t="shared" si="28"/>
        <v>3814</v>
      </c>
      <c r="S57" s="232">
        <f t="shared" si="29"/>
        <v>0.001859333204307764</v>
      </c>
      <c r="T57" s="231">
        <v>886</v>
      </c>
      <c r="U57" s="230">
        <v>728</v>
      </c>
      <c r="V57" s="229"/>
      <c r="W57" s="230"/>
      <c r="X57" s="229">
        <f t="shared" si="30"/>
        <v>1614</v>
      </c>
      <c r="Y57" s="228">
        <f t="shared" si="31"/>
        <v>1.363073110285006</v>
      </c>
    </row>
    <row r="58" spans="1:25" ht="19.5" customHeight="1">
      <c r="A58" s="235" t="s">
        <v>202</v>
      </c>
      <c r="B58" s="233">
        <v>526</v>
      </c>
      <c r="C58" s="230">
        <v>492</v>
      </c>
      <c r="D58" s="229">
        <v>0</v>
      </c>
      <c r="E58" s="230">
        <v>0</v>
      </c>
      <c r="F58" s="229">
        <f t="shared" si="24"/>
        <v>1018</v>
      </c>
      <c r="G58" s="232">
        <f t="shared" si="25"/>
        <v>0.0015075920142051302</v>
      </c>
      <c r="H58" s="233">
        <v>439</v>
      </c>
      <c r="I58" s="230">
        <v>367</v>
      </c>
      <c r="J58" s="229"/>
      <c r="K58" s="230"/>
      <c r="L58" s="229">
        <f t="shared" si="26"/>
        <v>806</v>
      </c>
      <c r="M58" s="234">
        <f t="shared" si="27"/>
        <v>0.26302729528535984</v>
      </c>
      <c r="N58" s="233">
        <v>1196</v>
      </c>
      <c r="O58" s="230">
        <v>1585</v>
      </c>
      <c r="P58" s="229">
        <v>148</v>
      </c>
      <c r="Q58" s="230">
        <v>259</v>
      </c>
      <c r="R58" s="229">
        <f t="shared" si="28"/>
        <v>3188</v>
      </c>
      <c r="S58" s="232">
        <f t="shared" si="29"/>
        <v>0.0015541568577171346</v>
      </c>
      <c r="T58" s="231">
        <v>1295</v>
      </c>
      <c r="U58" s="230">
        <v>1548</v>
      </c>
      <c r="V58" s="229"/>
      <c r="W58" s="230"/>
      <c r="X58" s="229">
        <f t="shared" si="30"/>
        <v>2843</v>
      </c>
      <c r="Y58" s="228">
        <f t="shared" si="31"/>
        <v>0.12135068589518117</v>
      </c>
    </row>
    <row r="59" spans="1:25" ht="19.5" customHeight="1">
      <c r="A59" s="235" t="s">
        <v>160</v>
      </c>
      <c r="B59" s="233">
        <v>269</v>
      </c>
      <c r="C59" s="230">
        <v>196</v>
      </c>
      <c r="D59" s="229">
        <v>0</v>
      </c>
      <c r="E59" s="230">
        <v>0</v>
      </c>
      <c r="F59" s="229">
        <f t="shared" si="24"/>
        <v>465</v>
      </c>
      <c r="G59" s="232">
        <f t="shared" si="25"/>
        <v>0.0006886348591408503</v>
      </c>
      <c r="H59" s="233">
        <v>295</v>
      </c>
      <c r="I59" s="230">
        <v>246</v>
      </c>
      <c r="J59" s="229"/>
      <c r="K59" s="230"/>
      <c r="L59" s="229">
        <f t="shared" si="26"/>
        <v>541</v>
      </c>
      <c r="M59" s="234">
        <f t="shared" si="27"/>
        <v>-0.14048059149722736</v>
      </c>
      <c r="N59" s="233">
        <v>675</v>
      </c>
      <c r="O59" s="230">
        <v>649</v>
      </c>
      <c r="P59" s="229"/>
      <c r="Q59" s="230"/>
      <c r="R59" s="229">
        <f t="shared" si="28"/>
        <v>1324</v>
      </c>
      <c r="S59" s="232">
        <f t="shared" si="29"/>
        <v>0.0006454528480606921</v>
      </c>
      <c r="T59" s="231">
        <v>841</v>
      </c>
      <c r="U59" s="230">
        <v>858</v>
      </c>
      <c r="V59" s="229"/>
      <c r="W59" s="230"/>
      <c r="X59" s="229">
        <f t="shared" si="30"/>
        <v>1699</v>
      </c>
      <c r="Y59" s="228">
        <f t="shared" si="31"/>
        <v>-0.22071806945261918</v>
      </c>
    </row>
    <row r="60" spans="1:25" ht="19.5" customHeight="1" thickBot="1">
      <c r="A60" s="235" t="s">
        <v>172</v>
      </c>
      <c r="B60" s="233">
        <v>352</v>
      </c>
      <c r="C60" s="230">
        <v>232</v>
      </c>
      <c r="D60" s="229">
        <v>8</v>
      </c>
      <c r="E60" s="230">
        <v>9</v>
      </c>
      <c r="F60" s="229">
        <f t="shared" si="24"/>
        <v>601</v>
      </c>
      <c r="G60" s="232">
        <f t="shared" si="25"/>
        <v>0.0008900420437497871</v>
      </c>
      <c r="H60" s="233">
        <v>468</v>
      </c>
      <c r="I60" s="230">
        <v>135</v>
      </c>
      <c r="J60" s="229">
        <v>8</v>
      </c>
      <c r="K60" s="230">
        <v>10</v>
      </c>
      <c r="L60" s="229">
        <f t="shared" si="26"/>
        <v>621</v>
      </c>
      <c r="M60" s="234">
        <f t="shared" si="27"/>
        <v>-0.032206119162640934</v>
      </c>
      <c r="N60" s="233">
        <v>939</v>
      </c>
      <c r="O60" s="230">
        <v>879</v>
      </c>
      <c r="P60" s="229">
        <v>23</v>
      </c>
      <c r="Q60" s="230">
        <v>24</v>
      </c>
      <c r="R60" s="229">
        <f t="shared" si="28"/>
        <v>1865</v>
      </c>
      <c r="S60" s="232">
        <f t="shared" si="29"/>
        <v>0.0009091915118075458</v>
      </c>
      <c r="T60" s="231">
        <v>1180</v>
      </c>
      <c r="U60" s="230">
        <v>319</v>
      </c>
      <c r="V60" s="229">
        <v>18</v>
      </c>
      <c r="W60" s="230">
        <v>12</v>
      </c>
      <c r="X60" s="229">
        <f t="shared" si="30"/>
        <v>1529</v>
      </c>
      <c r="Y60" s="228">
        <f t="shared" si="31"/>
        <v>0.2197514715500326</v>
      </c>
    </row>
    <row r="61" spans="1:25" s="220" customFormat="1" ht="19.5" customHeight="1" thickBot="1">
      <c r="A61" s="279" t="s">
        <v>56</v>
      </c>
      <c r="B61" s="276">
        <v>1093</v>
      </c>
      <c r="C61" s="275">
        <v>179</v>
      </c>
      <c r="D61" s="274">
        <v>0</v>
      </c>
      <c r="E61" s="275">
        <v>0</v>
      </c>
      <c r="F61" s="274">
        <f t="shared" si="24"/>
        <v>1272</v>
      </c>
      <c r="G61" s="277">
        <f t="shared" si="25"/>
        <v>0.0018837495501659387</v>
      </c>
      <c r="H61" s="276">
        <v>1003</v>
      </c>
      <c r="I61" s="275">
        <v>120</v>
      </c>
      <c r="J61" s="274">
        <v>2432</v>
      </c>
      <c r="K61" s="275">
        <v>1937</v>
      </c>
      <c r="L61" s="274">
        <f t="shared" si="26"/>
        <v>5492</v>
      </c>
      <c r="M61" s="278">
        <f t="shared" si="27"/>
        <v>-0.7683903860160233</v>
      </c>
      <c r="N61" s="276">
        <v>3898</v>
      </c>
      <c r="O61" s="275">
        <v>682</v>
      </c>
      <c r="P61" s="274">
        <v>6</v>
      </c>
      <c r="Q61" s="275">
        <v>1</v>
      </c>
      <c r="R61" s="274">
        <f t="shared" si="28"/>
        <v>4587</v>
      </c>
      <c r="S61" s="277">
        <f t="shared" si="29"/>
        <v>0.00223617236711057</v>
      </c>
      <c r="T61" s="276">
        <v>3138</v>
      </c>
      <c r="U61" s="275">
        <v>285</v>
      </c>
      <c r="V61" s="274">
        <v>4707</v>
      </c>
      <c r="W61" s="275">
        <v>4014</v>
      </c>
      <c r="X61" s="274">
        <f t="shared" si="30"/>
        <v>12144</v>
      </c>
      <c r="Y61" s="271">
        <f t="shared" si="31"/>
        <v>-0.6222826086956521</v>
      </c>
    </row>
    <row r="62" ht="15" thickTop="1">
      <c r="A62" s="121" t="s">
        <v>145</v>
      </c>
    </row>
    <row r="63" ht="15">
      <c r="A63" s="121" t="s">
        <v>67</v>
      </c>
    </row>
  </sheetData>
  <sheetProtection/>
  <mergeCells count="26">
    <mergeCell ref="N7:O7"/>
    <mergeCell ref="P7:Q7"/>
    <mergeCell ref="R7:R8"/>
    <mergeCell ref="T7:U7"/>
    <mergeCell ref="V7:W7"/>
    <mergeCell ref="X7:X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</mergeCells>
  <conditionalFormatting sqref="Y62:Y65536 M62:M65536 Y3 M3">
    <cfRule type="cellIs" priority="3" dxfId="92" operator="lessThan" stopIfTrue="1">
      <formula>0</formula>
    </cfRule>
  </conditionalFormatting>
  <conditionalFormatting sqref="Y9:Y61 M9:M61">
    <cfRule type="cellIs" priority="4" dxfId="92" operator="lessThan" stopIfTrue="1">
      <formula>0</formula>
    </cfRule>
    <cfRule type="cellIs" priority="5" dxfId="94" operator="greaterThanOrEqual" stopIfTrue="1">
      <formula>0</formula>
    </cfRule>
  </conditionalFormatting>
  <conditionalFormatting sqref="M5 Y5 Y7:Y8 M7:M8">
    <cfRule type="cellIs" priority="2" dxfId="92" operator="lessThan" stopIfTrue="1">
      <formula>0</formula>
    </cfRule>
  </conditionalFormatting>
  <conditionalFormatting sqref="M6 Y6">
    <cfRule type="cellIs" priority="1" dxfId="92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3"/>
  <sheetViews>
    <sheetView showGridLines="0" zoomScale="85" zoomScaleNormal="85" zoomScalePageLayoutView="0" workbookViewId="0" topLeftCell="A1">
      <selection activeCell="T60" sqref="T60:W60"/>
    </sheetView>
  </sheetViews>
  <sheetFormatPr defaultColWidth="8.00390625" defaultRowHeight="15"/>
  <cols>
    <col min="1" max="1" width="18.140625" style="128" customWidth="1"/>
    <col min="2" max="2" width="8.28125" style="128" customWidth="1"/>
    <col min="3" max="3" width="9.7109375" style="128" bestFit="1" customWidth="1"/>
    <col min="4" max="4" width="8.00390625" style="128" bestFit="1" customWidth="1"/>
    <col min="5" max="5" width="9.140625" style="128" customWidth="1"/>
    <col min="6" max="6" width="8.57421875" style="128" bestFit="1" customWidth="1"/>
    <col min="7" max="7" width="9.00390625" style="128" bestFit="1" customWidth="1"/>
    <col min="8" max="8" width="8.28125" style="128" customWidth="1"/>
    <col min="9" max="9" width="9.7109375" style="128" bestFit="1" customWidth="1"/>
    <col min="10" max="10" width="7.8515625" style="128" customWidth="1"/>
    <col min="11" max="11" width="9.00390625" style="128" customWidth="1"/>
    <col min="12" max="12" width="8.421875" style="128" customWidth="1"/>
    <col min="13" max="13" width="10.7109375" style="128" customWidth="1"/>
    <col min="14" max="14" width="9.28125" style="128" bestFit="1" customWidth="1"/>
    <col min="15" max="15" width="9.421875" style="128" customWidth="1"/>
    <col min="16" max="16" width="8.00390625" style="128" customWidth="1"/>
    <col min="17" max="17" width="9.28125" style="128" customWidth="1"/>
    <col min="18" max="18" width="9.8515625" style="128" bestFit="1" customWidth="1"/>
    <col min="19" max="19" width="9.57421875" style="128" customWidth="1"/>
    <col min="20" max="20" width="10.140625" style="128" customWidth="1"/>
    <col min="21" max="21" width="9.421875" style="128" customWidth="1"/>
    <col min="22" max="22" width="8.57421875" style="128" bestFit="1" customWidth="1"/>
    <col min="23" max="23" width="9.00390625" style="128" customWidth="1"/>
    <col min="24" max="24" width="9.8515625" style="128" bestFit="1" customWidth="1"/>
    <col min="25" max="25" width="8.57421875" style="128" customWidth="1"/>
    <col min="26" max="16384" width="8.00390625" style="128" customWidth="1"/>
  </cols>
  <sheetData>
    <row r="1" spans="24:25" ht="18.75" thickBot="1">
      <c r="X1" s="571" t="s">
        <v>28</v>
      </c>
      <c r="Y1" s="572"/>
    </row>
    <row r="2" ht="5.25" customHeight="1" thickBot="1"/>
    <row r="3" spans="1:25" ht="24" customHeight="1" thickTop="1">
      <c r="A3" s="627" t="s">
        <v>70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9"/>
    </row>
    <row r="4" spans="1:25" ht="21" customHeight="1" thickBot="1">
      <c r="A4" s="638" t="s">
        <v>45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39"/>
      <c r="U4" s="639"/>
      <c r="V4" s="639"/>
      <c r="W4" s="639"/>
      <c r="X4" s="639"/>
      <c r="Y4" s="640"/>
    </row>
    <row r="5" spans="1:25" s="270" customFormat="1" ht="15.75" customHeight="1" thickBot="1" thickTop="1">
      <c r="A5" s="654" t="s">
        <v>62</v>
      </c>
      <c r="B5" s="644" t="s">
        <v>36</v>
      </c>
      <c r="C5" s="645"/>
      <c r="D5" s="645"/>
      <c r="E5" s="645"/>
      <c r="F5" s="645"/>
      <c r="G5" s="645"/>
      <c r="H5" s="645"/>
      <c r="I5" s="645"/>
      <c r="J5" s="646"/>
      <c r="K5" s="646"/>
      <c r="L5" s="646"/>
      <c r="M5" s="647"/>
      <c r="N5" s="644" t="s">
        <v>35</v>
      </c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8"/>
    </row>
    <row r="6" spans="1:25" s="168" customFormat="1" ht="26.25" customHeight="1" thickBot="1">
      <c r="A6" s="655"/>
      <c r="B6" s="633" t="s">
        <v>151</v>
      </c>
      <c r="C6" s="634"/>
      <c r="D6" s="634"/>
      <c r="E6" s="634"/>
      <c r="F6" s="634"/>
      <c r="G6" s="630" t="s">
        <v>34</v>
      </c>
      <c r="H6" s="633" t="s">
        <v>151</v>
      </c>
      <c r="I6" s="634"/>
      <c r="J6" s="634"/>
      <c r="K6" s="634"/>
      <c r="L6" s="634"/>
      <c r="M6" s="641" t="s">
        <v>33</v>
      </c>
      <c r="N6" s="633" t="s">
        <v>153</v>
      </c>
      <c r="O6" s="634"/>
      <c r="P6" s="634"/>
      <c r="Q6" s="634"/>
      <c r="R6" s="634"/>
      <c r="S6" s="630" t="s">
        <v>34</v>
      </c>
      <c r="T6" s="633" t="s">
        <v>154</v>
      </c>
      <c r="U6" s="634"/>
      <c r="V6" s="634"/>
      <c r="W6" s="634"/>
      <c r="X6" s="634"/>
      <c r="Y6" s="635" t="s">
        <v>33</v>
      </c>
    </row>
    <row r="7" spans="1:25" s="168" customFormat="1" ht="26.25" customHeight="1">
      <c r="A7" s="656"/>
      <c r="B7" s="570" t="s">
        <v>22</v>
      </c>
      <c r="C7" s="566"/>
      <c r="D7" s="565" t="s">
        <v>21</v>
      </c>
      <c r="E7" s="566"/>
      <c r="F7" s="653" t="s">
        <v>17</v>
      </c>
      <c r="G7" s="631"/>
      <c r="H7" s="570" t="s">
        <v>22</v>
      </c>
      <c r="I7" s="566"/>
      <c r="J7" s="565" t="s">
        <v>21</v>
      </c>
      <c r="K7" s="566"/>
      <c r="L7" s="653" t="s">
        <v>17</v>
      </c>
      <c r="M7" s="642"/>
      <c r="N7" s="570" t="s">
        <v>22</v>
      </c>
      <c r="O7" s="566"/>
      <c r="P7" s="565" t="s">
        <v>21</v>
      </c>
      <c r="Q7" s="566"/>
      <c r="R7" s="653" t="s">
        <v>17</v>
      </c>
      <c r="S7" s="631"/>
      <c r="T7" s="570" t="s">
        <v>22</v>
      </c>
      <c r="U7" s="566"/>
      <c r="V7" s="565" t="s">
        <v>21</v>
      </c>
      <c r="W7" s="566"/>
      <c r="X7" s="653" t="s">
        <v>17</v>
      </c>
      <c r="Y7" s="636"/>
    </row>
    <row r="8" spans="1:25" s="266" customFormat="1" ht="27.75" thickBot="1">
      <c r="A8" s="657"/>
      <c r="B8" s="269" t="s">
        <v>31</v>
      </c>
      <c r="C8" s="267" t="s">
        <v>30</v>
      </c>
      <c r="D8" s="268" t="s">
        <v>31</v>
      </c>
      <c r="E8" s="267" t="s">
        <v>30</v>
      </c>
      <c r="F8" s="626"/>
      <c r="G8" s="632"/>
      <c r="H8" s="269" t="s">
        <v>31</v>
      </c>
      <c r="I8" s="267" t="s">
        <v>30</v>
      </c>
      <c r="J8" s="268" t="s">
        <v>31</v>
      </c>
      <c r="K8" s="267" t="s">
        <v>30</v>
      </c>
      <c r="L8" s="626"/>
      <c r="M8" s="643"/>
      <c r="N8" s="269" t="s">
        <v>31</v>
      </c>
      <c r="O8" s="267" t="s">
        <v>30</v>
      </c>
      <c r="P8" s="268" t="s">
        <v>31</v>
      </c>
      <c r="Q8" s="267" t="s">
        <v>30</v>
      </c>
      <c r="R8" s="626"/>
      <c r="S8" s="632"/>
      <c r="T8" s="269" t="s">
        <v>31</v>
      </c>
      <c r="U8" s="267" t="s">
        <v>30</v>
      </c>
      <c r="V8" s="268" t="s">
        <v>31</v>
      </c>
      <c r="W8" s="267" t="s">
        <v>30</v>
      </c>
      <c r="X8" s="626"/>
      <c r="Y8" s="637"/>
    </row>
    <row r="9" spans="1:25" s="259" customFormat="1" ht="18" customHeight="1" thickBot="1" thickTop="1">
      <c r="A9" s="323" t="s">
        <v>24</v>
      </c>
      <c r="B9" s="321">
        <f>B10+B21+B36+B46+B55+B60</f>
        <v>24785.475999999995</v>
      </c>
      <c r="C9" s="320">
        <f>C10+C21+C36+C46+C55+C60</f>
        <v>15882.218</v>
      </c>
      <c r="D9" s="319">
        <f>D10+D21+D36+D46+D55+D60</f>
        <v>3305.7839999999997</v>
      </c>
      <c r="E9" s="320">
        <f>E10+E21+E36+E46+E55+E60</f>
        <v>2031.0320000000002</v>
      </c>
      <c r="F9" s="319">
        <f aca="true" t="shared" si="0" ref="F9:F20">SUM(B9:E9)</f>
        <v>46004.509999999995</v>
      </c>
      <c r="G9" s="322">
        <f aca="true" t="shared" si="1" ref="G9:G20">F9/$F$9</f>
        <v>1</v>
      </c>
      <c r="H9" s="321">
        <f>H10+H21+H36+H46+H55+H60</f>
        <v>25006.329999999998</v>
      </c>
      <c r="I9" s="320">
        <f>I10+I21+I36+I46+I55+I60</f>
        <v>18303.338</v>
      </c>
      <c r="J9" s="319">
        <f>J10+J21+J36+J46+J55+J60</f>
        <v>2734.7410000000004</v>
      </c>
      <c r="K9" s="320">
        <f>K10+K21+K36+K46+K55+K60</f>
        <v>1962.8159999999996</v>
      </c>
      <c r="L9" s="319">
        <f aca="true" t="shared" si="2" ref="L9:L20">SUM(H9:K9)</f>
        <v>48007.225</v>
      </c>
      <c r="M9" s="446">
        <f aca="true" t="shared" si="3" ref="M9:M23">IF(ISERROR(F9/L9-1),"         /0",(F9/L9-1))</f>
        <v>-0.04171694989660424</v>
      </c>
      <c r="N9" s="321">
        <f>N10+N21+N36+N46+N55+N60</f>
        <v>80131.38100000001</v>
      </c>
      <c r="O9" s="320">
        <f>O10+O21+O36+O46+O55+O60</f>
        <v>46140.60900000001</v>
      </c>
      <c r="P9" s="319">
        <f>P10+P21+P36+P46+P55+P60</f>
        <v>10587.08</v>
      </c>
      <c r="Q9" s="320">
        <f>Q10+Q21+Q36+Q46+Q55+Q60</f>
        <v>6070.845</v>
      </c>
      <c r="R9" s="319">
        <f aca="true" t="shared" si="4" ref="R9:R20">SUM(N9:Q9)</f>
        <v>142929.915</v>
      </c>
      <c r="S9" s="322">
        <f aca="true" t="shared" si="5" ref="S9:S20">R9/$R$9</f>
        <v>1</v>
      </c>
      <c r="T9" s="321">
        <f>T10+T21+T36+T46+T55+T60</f>
        <v>76691.719</v>
      </c>
      <c r="U9" s="320">
        <f>U10+U21+U36+U46+U55+U60</f>
        <v>48392.234</v>
      </c>
      <c r="V9" s="319">
        <f>V10+V21+V36+V46+V55+V60</f>
        <v>7185.397000000001</v>
      </c>
      <c r="W9" s="320">
        <f>W10+W21+W36+W46+W55+W60</f>
        <v>4245.061</v>
      </c>
      <c r="X9" s="319">
        <f aca="true" t="shared" si="6" ref="X9:X20">SUM(T9:W9)</f>
        <v>136514.411</v>
      </c>
      <c r="Y9" s="318">
        <f>IF(ISERROR(R9/X9-1),"         /0",(R9/X9-1))</f>
        <v>0.04699506779544338</v>
      </c>
    </row>
    <row r="10" spans="1:25" s="236" customFormat="1" ht="19.5" customHeight="1" thickTop="1">
      <c r="A10" s="317" t="s">
        <v>61</v>
      </c>
      <c r="B10" s="314">
        <f>SUM(B11:B20)</f>
        <v>16625.977</v>
      </c>
      <c r="C10" s="313">
        <f>SUM(C11:C20)</f>
        <v>7897.894</v>
      </c>
      <c r="D10" s="312">
        <f>SUM(D11:D20)</f>
        <v>3091.556</v>
      </c>
      <c r="E10" s="313">
        <f>SUM(E11:E20)</f>
        <v>1596.9880000000003</v>
      </c>
      <c r="F10" s="312">
        <f t="shared" si="0"/>
        <v>29212.415</v>
      </c>
      <c r="G10" s="315">
        <f t="shared" si="1"/>
        <v>0.6349902433478806</v>
      </c>
      <c r="H10" s="314">
        <f>SUM(H11:H20)</f>
        <v>15107.173999999999</v>
      </c>
      <c r="I10" s="313">
        <f>SUM(I11:I20)</f>
        <v>8965.18</v>
      </c>
      <c r="J10" s="312">
        <f>SUM(J11:J20)</f>
        <v>2733.4080000000004</v>
      </c>
      <c r="K10" s="313">
        <f>SUM(K11:K20)</f>
        <v>1599.1469999999997</v>
      </c>
      <c r="L10" s="312">
        <f t="shared" si="2"/>
        <v>28404.909</v>
      </c>
      <c r="M10" s="316">
        <f t="shared" si="3"/>
        <v>0.02842839595085489</v>
      </c>
      <c r="N10" s="314">
        <f>SUM(N11:N20)</f>
        <v>56062.838</v>
      </c>
      <c r="O10" s="313">
        <f>SUM(O11:O20)</f>
        <v>22102.38300000001</v>
      </c>
      <c r="P10" s="312">
        <f>SUM(P11:P20)</f>
        <v>8845.112</v>
      </c>
      <c r="Q10" s="313">
        <f>SUM(Q11:Q20)</f>
        <v>4243.964</v>
      </c>
      <c r="R10" s="312">
        <f t="shared" si="4"/>
        <v>91254.29700000002</v>
      </c>
      <c r="S10" s="315">
        <f t="shared" si="5"/>
        <v>0.6384548469087106</v>
      </c>
      <c r="T10" s="314">
        <f>SUM(T11:T20)</f>
        <v>49438.043000000005</v>
      </c>
      <c r="U10" s="313">
        <f>SUM(U11:U20)</f>
        <v>24553.781000000003</v>
      </c>
      <c r="V10" s="312">
        <f>SUM(V11:V20)</f>
        <v>7028.262000000001</v>
      </c>
      <c r="W10" s="313">
        <f>SUM(W11:W20)</f>
        <v>3060.0839999999994</v>
      </c>
      <c r="X10" s="312">
        <f t="shared" si="6"/>
        <v>84080.17000000001</v>
      </c>
      <c r="Y10" s="311">
        <f aca="true" t="shared" si="7" ref="Y10:Y20">IF(ISERROR(R10/X10-1),"         /0",IF(R10/X10&gt;5,"  *  ",(R10/X10-1)))</f>
        <v>0.08532483937651425</v>
      </c>
    </row>
    <row r="11" spans="1:25" ht="19.5" customHeight="1">
      <c r="A11" s="235" t="s">
        <v>267</v>
      </c>
      <c r="B11" s="233">
        <v>11560.026999999998</v>
      </c>
      <c r="C11" s="230">
        <v>5511.745</v>
      </c>
      <c r="D11" s="229">
        <v>1979.231</v>
      </c>
      <c r="E11" s="230">
        <v>1586.284</v>
      </c>
      <c r="F11" s="229">
        <f t="shared" si="0"/>
        <v>20637.286999999997</v>
      </c>
      <c r="G11" s="232">
        <f t="shared" si="1"/>
        <v>0.44859269232516547</v>
      </c>
      <c r="H11" s="233">
        <v>10446.822</v>
      </c>
      <c r="I11" s="230">
        <v>6494.671</v>
      </c>
      <c r="J11" s="229">
        <v>1855.891</v>
      </c>
      <c r="K11" s="230">
        <v>1443.3919999999998</v>
      </c>
      <c r="L11" s="229">
        <f t="shared" si="2"/>
        <v>20240.776</v>
      </c>
      <c r="M11" s="234">
        <f t="shared" si="3"/>
        <v>0.019589713358815652</v>
      </c>
      <c r="N11" s="233">
        <v>40340.73</v>
      </c>
      <c r="O11" s="230">
        <v>15613.259000000002</v>
      </c>
      <c r="P11" s="229">
        <v>6161.26</v>
      </c>
      <c r="Q11" s="230">
        <v>4166.228</v>
      </c>
      <c r="R11" s="229">
        <f t="shared" si="4"/>
        <v>66281.477</v>
      </c>
      <c r="S11" s="232">
        <f t="shared" si="5"/>
        <v>0.46373411052542773</v>
      </c>
      <c r="T11" s="233">
        <v>35404.619</v>
      </c>
      <c r="U11" s="230">
        <v>17801.74</v>
      </c>
      <c r="V11" s="229">
        <v>4545.322</v>
      </c>
      <c r="W11" s="230">
        <v>2547.9849999999997</v>
      </c>
      <c r="X11" s="229">
        <f t="shared" si="6"/>
        <v>60299.666</v>
      </c>
      <c r="Y11" s="228">
        <f t="shared" si="7"/>
        <v>0.09920139524487581</v>
      </c>
    </row>
    <row r="12" spans="1:25" ht="19.5" customHeight="1">
      <c r="A12" s="235" t="s">
        <v>271</v>
      </c>
      <c r="B12" s="233">
        <v>3892.3610000000003</v>
      </c>
      <c r="C12" s="230">
        <v>600.666</v>
      </c>
      <c r="D12" s="229">
        <v>938.22</v>
      </c>
      <c r="E12" s="230">
        <v>10.622</v>
      </c>
      <c r="F12" s="229">
        <f t="shared" si="0"/>
        <v>5441.869000000001</v>
      </c>
      <c r="G12" s="232">
        <f t="shared" si="1"/>
        <v>0.11828990244652103</v>
      </c>
      <c r="H12" s="233">
        <v>3523.303</v>
      </c>
      <c r="I12" s="230">
        <v>382.70500000000004</v>
      </c>
      <c r="J12" s="229">
        <v>550.71</v>
      </c>
      <c r="K12" s="230">
        <v>102.332</v>
      </c>
      <c r="L12" s="229">
        <f t="shared" si="2"/>
        <v>4559.05</v>
      </c>
      <c r="M12" s="234">
        <f t="shared" si="3"/>
        <v>0.19364099976968885</v>
      </c>
      <c r="N12" s="233">
        <v>12303.713000000002</v>
      </c>
      <c r="O12" s="230">
        <v>1490.3120000000004</v>
      </c>
      <c r="P12" s="229">
        <v>2081.124</v>
      </c>
      <c r="Q12" s="230">
        <v>77.604</v>
      </c>
      <c r="R12" s="229">
        <f t="shared" si="4"/>
        <v>15952.753</v>
      </c>
      <c r="S12" s="232">
        <f t="shared" si="5"/>
        <v>0.11161241507769734</v>
      </c>
      <c r="T12" s="233">
        <v>10796.275</v>
      </c>
      <c r="U12" s="230">
        <v>1144.0190000000002</v>
      </c>
      <c r="V12" s="229">
        <v>1955.796</v>
      </c>
      <c r="W12" s="230">
        <v>356.749</v>
      </c>
      <c r="X12" s="229">
        <f t="shared" si="6"/>
        <v>14252.839</v>
      </c>
      <c r="Y12" s="228">
        <f t="shared" si="7"/>
        <v>0.11926844890340793</v>
      </c>
    </row>
    <row r="13" spans="1:25" ht="19.5" customHeight="1">
      <c r="A13" s="235" t="s">
        <v>272</v>
      </c>
      <c r="B13" s="233">
        <v>30.122</v>
      </c>
      <c r="C13" s="230">
        <v>501.66499999999996</v>
      </c>
      <c r="D13" s="229">
        <v>0</v>
      </c>
      <c r="E13" s="230">
        <v>0</v>
      </c>
      <c r="F13" s="229">
        <f t="shared" si="0"/>
        <v>531.7869999999999</v>
      </c>
      <c r="G13" s="232">
        <f t="shared" si="1"/>
        <v>0.011559453627481306</v>
      </c>
      <c r="H13" s="233">
        <v>34.727999999999994</v>
      </c>
      <c r="I13" s="230">
        <v>552.594</v>
      </c>
      <c r="J13" s="229"/>
      <c r="K13" s="230">
        <v>0</v>
      </c>
      <c r="L13" s="229">
        <f t="shared" si="2"/>
        <v>587.322</v>
      </c>
      <c r="M13" s="234">
        <f>IF(ISERROR(F13/L13-1),"         /0",(F13/L13-1))</f>
        <v>-0.0945563081239934</v>
      </c>
      <c r="N13" s="233">
        <v>112.547</v>
      </c>
      <c r="O13" s="230">
        <v>1386.947</v>
      </c>
      <c r="P13" s="229">
        <v>0</v>
      </c>
      <c r="Q13" s="230">
        <v>0</v>
      </c>
      <c r="R13" s="229">
        <f t="shared" si="4"/>
        <v>1499.494</v>
      </c>
      <c r="S13" s="232">
        <f t="shared" si="5"/>
        <v>0.01049111377418786</v>
      </c>
      <c r="T13" s="233">
        <v>154.419</v>
      </c>
      <c r="U13" s="230">
        <v>1468.791</v>
      </c>
      <c r="V13" s="229">
        <v>0</v>
      </c>
      <c r="W13" s="230">
        <v>50.477</v>
      </c>
      <c r="X13" s="229">
        <f t="shared" si="6"/>
        <v>1673.6870000000001</v>
      </c>
      <c r="Y13" s="228">
        <f t="shared" si="7"/>
        <v>-0.10407740515401043</v>
      </c>
    </row>
    <row r="14" spans="1:25" ht="19.5" customHeight="1">
      <c r="A14" s="235" t="s">
        <v>276</v>
      </c>
      <c r="B14" s="233">
        <v>5.016</v>
      </c>
      <c r="C14" s="230">
        <v>354.18199999999996</v>
      </c>
      <c r="D14" s="229">
        <v>0</v>
      </c>
      <c r="E14" s="230">
        <v>0</v>
      </c>
      <c r="F14" s="229">
        <f>SUM(B14:E14)</f>
        <v>359.198</v>
      </c>
      <c r="G14" s="232">
        <f>F14/$F$9</f>
        <v>0.007807886661546879</v>
      </c>
      <c r="H14" s="233">
        <v>23.867</v>
      </c>
      <c r="I14" s="230">
        <v>698.38</v>
      </c>
      <c r="J14" s="229"/>
      <c r="K14" s="230"/>
      <c r="L14" s="229">
        <f>SUM(H14:K14)</f>
        <v>722.247</v>
      </c>
      <c r="M14" s="234">
        <f>IF(ISERROR(F14/L14-1),"         /0",(F14/L14-1))</f>
        <v>-0.5026659854592681</v>
      </c>
      <c r="N14" s="233">
        <v>76.17900000000002</v>
      </c>
      <c r="O14" s="230">
        <v>1179.751</v>
      </c>
      <c r="P14" s="229">
        <v>0</v>
      </c>
      <c r="Q14" s="230">
        <v>0</v>
      </c>
      <c r="R14" s="229">
        <f>SUM(N14:Q14)</f>
        <v>1255.93</v>
      </c>
      <c r="S14" s="232">
        <f>R14/$R$9</f>
        <v>0.008787033841026212</v>
      </c>
      <c r="T14" s="233">
        <v>82.242</v>
      </c>
      <c r="U14" s="230">
        <v>1790.2730000000001</v>
      </c>
      <c r="V14" s="229">
        <v>0</v>
      </c>
      <c r="W14" s="230">
        <v>0</v>
      </c>
      <c r="X14" s="229">
        <f>SUM(T14:W14)</f>
        <v>1872.515</v>
      </c>
      <c r="Y14" s="228">
        <f>IF(ISERROR(R14/X14-1),"         /0",IF(R14/X14&gt;5,"  *  ",(R14/X14-1)))</f>
        <v>-0.32928174140127053</v>
      </c>
    </row>
    <row r="15" spans="1:25" ht="19.5" customHeight="1">
      <c r="A15" s="235" t="s">
        <v>269</v>
      </c>
      <c r="B15" s="233">
        <v>185.281</v>
      </c>
      <c r="C15" s="230">
        <v>131.072</v>
      </c>
      <c r="D15" s="229">
        <v>0</v>
      </c>
      <c r="E15" s="230">
        <v>0</v>
      </c>
      <c r="F15" s="229">
        <f>SUM(B15:E15)</f>
        <v>316.353</v>
      </c>
      <c r="G15" s="232">
        <f>F15/$F$9</f>
        <v>0.0068765649280907466</v>
      </c>
      <c r="H15" s="233">
        <v>228.935</v>
      </c>
      <c r="I15" s="230">
        <v>126.536</v>
      </c>
      <c r="J15" s="229"/>
      <c r="K15" s="230"/>
      <c r="L15" s="229">
        <f>SUM(H15:K15)</f>
        <v>355.471</v>
      </c>
      <c r="M15" s="234">
        <f>IF(ISERROR(F15/L15-1),"         /0",(F15/L15-1))</f>
        <v>-0.11004554520621934</v>
      </c>
      <c r="N15" s="233">
        <v>600.2579999999999</v>
      </c>
      <c r="O15" s="230">
        <v>355.0900000000001</v>
      </c>
      <c r="P15" s="229"/>
      <c r="Q15" s="230">
        <v>0</v>
      </c>
      <c r="R15" s="229">
        <f>SUM(N15:Q15)</f>
        <v>955.348</v>
      </c>
      <c r="S15" s="232">
        <f>R15/$R$9</f>
        <v>0.0066840311211267414</v>
      </c>
      <c r="T15" s="233">
        <v>544.056</v>
      </c>
      <c r="U15" s="230">
        <v>364.785</v>
      </c>
      <c r="V15" s="229"/>
      <c r="W15" s="230"/>
      <c r="X15" s="229">
        <f>SUM(T15:W15)</f>
        <v>908.8410000000001</v>
      </c>
      <c r="Y15" s="228">
        <f>IF(ISERROR(R15/X15-1),"         /0",IF(R15/X15&gt;5,"  *  ",(R15/X15-1)))</f>
        <v>0.0511717671187808</v>
      </c>
    </row>
    <row r="16" spans="1:25" ht="19.5" customHeight="1">
      <c r="A16" s="235" t="s">
        <v>277</v>
      </c>
      <c r="B16" s="233">
        <v>144.118</v>
      </c>
      <c r="C16" s="230">
        <v>129.93</v>
      </c>
      <c r="D16" s="229">
        <v>0</v>
      </c>
      <c r="E16" s="230">
        <v>0</v>
      </c>
      <c r="F16" s="229">
        <f t="shared" si="0"/>
        <v>274.048</v>
      </c>
      <c r="G16" s="232">
        <f t="shared" si="1"/>
        <v>0.0059569811742370485</v>
      </c>
      <c r="H16" s="233">
        <v>131.197</v>
      </c>
      <c r="I16" s="230">
        <v>118.305</v>
      </c>
      <c r="J16" s="229"/>
      <c r="K16" s="230"/>
      <c r="L16" s="229">
        <f t="shared" si="2"/>
        <v>249.502</v>
      </c>
      <c r="M16" s="234">
        <f t="shared" si="3"/>
        <v>0.09837997290602885</v>
      </c>
      <c r="N16" s="233">
        <v>391.82599999999996</v>
      </c>
      <c r="O16" s="230">
        <v>380.253</v>
      </c>
      <c r="P16" s="229"/>
      <c r="Q16" s="230"/>
      <c r="R16" s="229">
        <f t="shared" si="4"/>
        <v>772.079</v>
      </c>
      <c r="S16" s="232">
        <f t="shared" si="5"/>
        <v>0.005401801295411111</v>
      </c>
      <c r="T16" s="233">
        <v>421.26599999999996</v>
      </c>
      <c r="U16" s="230">
        <v>310.635</v>
      </c>
      <c r="V16" s="229"/>
      <c r="W16" s="230"/>
      <c r="X16" s="229">
        <f t="shared" si="6"/>
        <v>731.901</v>
      </c>
      <c r="Y16" s="228">
        <f t="shared" si="7"/>
        <v>0.05489540252028613</v>
      </c>
    </row>
    <row r="17" spans="1:25" ht="19.5" customHeight="1">
      <c r="A17" s="235" t="s">
        <v>343</v>
      </c>
      <c r="B17" s="233">
        <v>58.073</v>
      </c>
      <c r="C17" s="230">
        <v>0</v>
      </c>
      <c r="D17" s="229">
        <v>0</v>
      </c>
      <c r="E17" s="230">
        <v>0</v>
      </c>
      <c r="F17" s="229">
        <f t="shared" si="0"/>
        <v>58.073</v>
      </c>
      <c r="G17" s="232">
        <f t="shared" si="1"/>
        <v>0.0012623327582447896</v>
      </c>
      <c r="H17" s="233">
        <v>0</v>
      </c>
      <c r="I17" s="230"/>
      <c r="J17" s="229"/>
      <c r="K17" s="230"/>
      <c r="L17" s="229">
        <f t="shared" si="2"/>
        <v>0</v>
      </c>
      <c r="M17" s="234" t="str">
        <f t="shared" si="3"/>
        <v>         /0</v>
      </c>
      <c r="N17" s="233">
        <v>270.001</v>
      </c>
      <c r="O17" s="230">
        <v>56.345</v>
      </c>
      <c r="P17" s="229"/>
      <c r="Q17" s="230"/>
      <c r="R17" s="229">
        <f t="shared" si="4"/>
        <v>326.346</v>
      </c>
      <c r="S17" s="232">
        <f t="shared" si="5"/>
        <v>0.0022832588965018275</v>
      </c>
      <c r="T17" s="233">
        <v>53.991</v>
      </c>
      <c r="U17" s="230">
        <v>13.839</v>
      </c>
      <c r="V17" s="229"/>
      <c r="W17" s="230"/>
      <c r="X17" s="229">
        <f t="shared" si="6"/>
        <v>67.83</v>
      </c>
      <c r="Y17" s="228">
        <f t="shared" si="7"/>
        <v>3.811233967271119</v>
      </c>
    </row>
    <row r="18" spans="1:25" ht="19.5" customHeight="1">
      <c r="A18" s="235" t="s">
        <v>279</v>
      </c>
      <c r="B18" s="233">
        <v>35.891</v>
      </c>
      <c r="C18" s="230">
        <v>4.015</v>
      </c>
      <c r="D18" s="229">
        <v>0</v>
      </c>
      <c r="E18" s="230">
        <v>0</v>
      </c>
      <c r="F18" s="229">
        <f t="shared" si="0"/>
        <v>39.906</v>
      </c>
      <c r="G18" s="232">
        <f t="shared" si="1"/>
        <v>0.0008674366926199193</v>
      </c>
      <c r="H18" s="233">
        <v>39.496</v>
      </c>
      <c r="I18" s="230">
        <v>0.188</v>
      </c>
      <c r="J18" s="229"/>
      <c r="K18" s="230"/>
      <c r="L18" s="229">
        <f t="shared" si="2"/>
        <v>39.684000000000005</v>
      </c>
      <c r="M18" s="234">
        <f t="shared" si="3"/>
        <v>0.005594194133655694</v>
      </c>
      <c r="N18" s="233">
        <v>94.33699999999999</v>
      </c>
      <c r="O18" s="230">
        <v>9.093</v>
      </c>
      <c r="P18" s="229"/>
      <c r="Q18" s="230"/>
      <c r="R18" s="229">
        <f t="shared" si="4"/>
        <v>103.42999999999999</v>
      </c>
      <c r="S18" s="232">
        <f t="shared" si="5"/>
        <v>0.0007236413734661494</v>
      </c>
      <c r="T18" s="233">
        <v>69.37100000000001</v>
      </c>
      <c r="U18" s="230">
        <v>1.002</v>
      </c>
      <c r="V18" s="229"/>
      <c r="W18" s="230"/>
      <c r="X18" s="229">
        <f t="shared" si="6"/>
        <v>70.373</v>
      </c>
      <c r="Y18" s="228">
        <f t="shared" si="7"/>
        <v>0.4697398149858609</v>
      </c>
    </row>
    <row r="19" spans="1:25" ht="19.5" customHeight="1">
      <c r="A19" s="235" t="s">
        <v>270</v>
      </c>
      <c r="B19" s="233">
        <v>13.967</v>
      </c>
      <c r="C19" s="230">
        <v>17.293</v>
      </c>
      <c r="D19" s="229">
        <v>0</v>
      </c>
      <c r="E19" s="230">
        <v>0</v>
      </c>
      <c r="F19" s="229">
        <f t="shared" si="0"/>
        <v>31.259999999999998</v>
      </c>
      <c r="G19" s="232">
        <f t="shared" si="1"/>
        <v>0.0006794985969853825</v>
      </c>
      <c r="H19" s="233">
        <v>9.359</v>
      </c>
      <c r="I19" s="230">
        <v>12.99</v>
      </c>
      <c r="J19" s="229"/>
      <c r="K19" s="230"/>
      <c r="L19" s="229">
        <f t="shared" si="2"/>
        <v>22.349</v>
      </c>
      <c r="M19" s="234">
        <f t="shared" si="3"/>
        <v>0.3987203006845943</v>
      </c>
      <c r="N19" s="233">
        <v>34.423</v>
      </c>
      <c r="O19" s="230">
        <v>48.435</v>
      </c>
      <c r="P19" s="229"/>
      <c r="Q19" s="230"/>
      <c r="R19" s="229">
        <f t="shared" si="4"/>
        <v>82.858</v>
      </c>
      <c r="S19" s="232">
        <f t="shared" si="5"/>
        <v>0.0005797106924747</v>
      </c>
      <c r="T19" s="233">
        <v>30.449000000000005</v>
      </c>
      <c r="U19" s="230">
        <v>48.492</v>
      </c>
      <c r="V19" s="229"/>
      <c r="W19" s="230"/>
      <c r="X19" s="229">
        <f t="shared" si="6"/>
        <v>78.941</v>
      </c>
      <c r="Y19" s="228">
        <f t="shared" si="7"/>
        <v>0.04961933595976742</v>
      </c>
    </row>
    <row r="20" spans="1:25" ht="19.5" customHeight="1" thickBot="1">
      <c r="A20" s="235" t="s">
        <v>266</v>
      </c>
      <c r="B20" s="233">
        <v>701.1209999999999</v>
      </c>
      <c r="C20" s="230">
        <v>647.326</v>
      </c>
      <c r="D20" s="229">
        <v>174.105</v>
      </c>
      <c r="E20" s="230">
        <v>0.08199999999999999</v>
      </c>
      <c r="F20" s="229">
        <f t="shared" si="0"/>
        <v>1522.634</v>
      </c>
      <c r="G20" s="232">
        <f t="shared" si="1"/>
        <v>0.03309749413698788</v>
      </c>
      <c r="H20" s="233">
        <v>669.467</v>
      </c>
      <c r="I20" s="230">
        <v>578.8109999999999</v>
      </c>
      <c r="J20" s="229">
        <v>326.807</v>
      </c>
      <c r="K20" s="230">
        <v>53.423</v>
      </c>
      <c r="L20" s="229">
        <f t="shared" si="2"/>
        <v>1628.5079999999998</v>
      </c>
      <c r="M20" s="234">
        <f t="shared" si="3"/>
        <v>-0.06501288295789753</v>
      </c>
      <c r="N20" s="233">
        <v>1838.824</v>
      </c>
      <c r="O20" s="230">
        <v>1582.8979999999997</v>
      </c>
      <c r="P20" s="229">
        <v>602.728</v>
      </c>
      <c r="Q20" s="230">
        <v>0.132</v>
      </c>
      <c r="R20" s="229">
        <f t="shared" si="4"/>
        <v>4024.582</v>
      </c>
      <c r="S20" s="232">
        <f t="shared" si="5"/>
        <v>0.028157730311390725</v>
      </c>
      <c r="T20" s="233">
        <v>1881.3550000000005</v>
      </c>
      <c r="U20" s="230">
        <v>1610.205</v>
      </c>
      <c r="V20" s="229">
        <v>527.144</v>
      </c>
      <c r="W20" s="230">
        <v>104.873</v>
      </c>
      <c r="X20" s="229">
        <f t="shared" si="6"/>
        <v>4123.577</v>
      </c>
      <c r="Y20" s="228">
        <f t="shared" si="7"/>
        <v>-0.024007069590309627</v>
      </c>
    </row>
    <row r="21" spans="1:25" s="236" customFormat="1" ht="19.5" customHeight="1">
      <c r="A21" s="243" t="s">
        <v>60</v>
      </c>
      <c r="B21" s="240">
        <f>SUM(B22:B35)</f>
        <v>3505.5220000000004</v>
      </c>
      <c r="C21" s="239">
        <f>SUM(C22:C35)</f>
        <v>4393.8949999999995</v>
      </c>
      <c r="D21" s="238">
        <f>SUM(D22:D35)</f>
        <v>96.993</v>
      </c>
      <c r="E21" s="239">
        <f>SUM(E22:E35)</f>
        <v>375.743</v>
      </c>
      <c r="F21" s="238">
        <f aca="true" t="shared" si="8" ref="F21:F60">SUM(B21:E21)</f>
        <v>8372.153</v>
      </c>
      <c r="G21" s="241">
        <f aca="true" t="shared" si="9" ref="G21:G60">F21/$F$9</f>
        <v>0.1819854835971517</v>
      </c>
      <c r="H21" s="240">
        <f>SUM(H22:H35)</f>
        <v>3627.776</v>
      </c>
      <c r="I21" s="239">
        <f>SUM(I22:I35)</f>
        <v>5959.323</v>
      </c>
      <c r="J21" s="238">
        <f>SUM(J22:J35)</f>
        <v>0.1</v>
      </c>
      <c r="K21" s="239">
        <f>SUM(K22:K35)</f>
        <v>208.56099999999998</v>
      </c>
      <c r="L21" s="238">
        <f aca="true" t="shared" si="10" ref="L21:L60">SUM(H21:K21)</f>
        <v>9795.76</v>
      </c>
      <c r="M21" s="242">
        <f t="shared" si="3"/>
        <v>-0.14532889740050792</v>
      </c>
      <c r="N21" s="240">
        <f>SUM(N22:N35)</f>
        <v>9908.003999999999</v>
      </c>
      <c r="O21" s="239">
        <f>SUM(O22:O35)</f>
        <v>13591.029</v>
      </c>
      <c r="P21" s="238">
        <f>SUM(P22:P35)</f>
        <v>256.141</v>
      </c>
      <c r="Q21" s="239">
        <f>SUM(Q22:Q35)</f>
        <v>1414.442</v>
      </c>
      <c r="R21" s="238">
        <f aca="true" t="shared" si="11" ref="R21:R60">SUM(N21:Q21)</f>
        <v>25169.615999999998</v>
      </c>
      <c r="S21" s="241">
        <f aca="true" t="shared" si="12" ref="S21:S60">R21/$R$9</f>
        <v>0.1760976069985069</v>
      </c>
      <c r="T21" s="240">
        <f>SUM(T22:T35)</f>
        <v>9393.996000000001</v>
      </c>
      <c r="U21" s="239">
        <f>SUM(U22:U35)</f>
        <v>14808.078</v>
      </c>
      <c r="V21" s="238">
        <f>SUM(V22:V35)</f>
        <v>0.191</v>
      </c>
      <c r="W21" s="239">
        <f>SUM(W22:W35)</f>
        <v>709.3739999999999</v>
      </c>
      <c r="X21" s="238">
        <f aca="true" t="shared" si="13" ref="X21:X60">SUM(T21:W21)</f>
        <v>24911.639</v>
      </c>
      <c r="Y21" s="237">
        <f aca="true" t="shared" si="14" ref="Y21:Y60">IF(ISERROR(R21/X21-1),"         /0",IF(R21/X21&gt;5,"  *  ",(R21/X21-1)))</f>
        <v>0.010355681535044736</v>
      </c>
    </row>
    <row r="22" spans="1:25" ht="19.5" customHeight="1">
      <c r="A22" s="250" t="s">
        <v>286</v>
      </c>
      <c r="B22" s="247">
        <v>526.3620000000001</v>
      </c>
      <c r="C22" s="245">
        <v>792.9699999999999</v>
      </c>
      <c r="D22" s="246">
        <v>0</v>
      </c>
      <c r="E22" s="245">
        <v>63.815</v>
      </c>
      <c r="F22" s="246">
        <f t="shared" si="8"/>
        <v>1383.147</v>
      </c>
      <c r="G22" s="248">
        <f t="shared" si="9"/>
        <v>0.030065465320682692</v>
      </c>
      <c r="H22" s="247">
        <v>547.966</v>
      </c>
      <c r="I22" s="245">
        <v>1896.2689999999998</v>
      </c>
      <c r="J22" s="246"/>
      <c r="K22" s="245">
        <v>44.485</v>
      </c>
      <c r="L22" s="229">
        <f t="shared" si="10"/>
        <v>2488.72</v>
      </c>
      <c r="M22" s="249">
        <f t="shared" si="3"/>
        <v>-0.4442335819216304</v>
      </c>
      <c r="N22" s="247">
        <v>1600.0439999999999</v>
      </c>
      <c r="O22" s="245">
        <v>3577.467</v>
      </c>
      <c r="P22" s="246"/>
      <c r="Q22" s="245">
        <v>222.099</v>
      </c>
      <c r="R22" s="246">
        <f t="shared" si="11"/>
        <v>5399.610000000001</v>
      </c>
      <c r="S22" s="248">
        <f t="shared" si="12"/>
        <v>0.03777802568482602</v>
      </c>
      <c r="T22" s="251">
        <v>1576.514</v>
      </c>
      <c r="U22" s="245">
        <v>4781.866999999999</v>
      </c>
      <c r="V22" s="246"/>
      <c r="W22" s="245">
        <v>258.262</v>
      </c>
      <c r="X22" s="246">
        <f t="shared" si="13"/>
        <v>6616.642999999999</v>
      </c>
      <c r="Y22" s="244">
        <f t="shared" si="14"/>
        <v>-0.1839351163422296</v>
      </c>
    </row>
    <row r="23" spans="1:25" ht="19.5" customHeight="1">
      <c r="A23" s="250" t="s">
        <v>288</v>
      </c>
      <c r="B23" s="247">
        <v>513.871</v>
      </c>
      <c r="C23" s="245">
        <v>778.1179999999999</v>
      </c>
      <c r="D23" s="246">
        <v>0.065</v>
      </c>
      <c r="E23" s="245">
        <v>0</v>
      </c>
      <c r="F23" s="246">
        <f t="shared" si="8"/>
        <v>1292.054</v>
      </c>
      <c r="G23" s="248">
        <f t="shared" si="9"/>
        <v>0.02808537684674829</v>
      </c>
      <c r="H23" s="247">
        <v>384.683</v>
      </c>
      <c r="I23" s="245">
        <v>602.8019999999999</v>
      </c>
      <c r="J23" s="246"/>
      <c r="K23" s="245"/>
      <c r="L23" s="246">
        <f t="shared" si="10"/>
        <v>987.4849999999999</v>
      </c>
      <c r="M23" s="249">
        <f t="shared" si="3"/>
        <v>0.30842898879476666</v>
      </c>
      <c r="N23" s="247">
        <v>1363.347</v>
      </c>
      <c r="O23" s="245">
        <v>2246.586</v>
      </c>
      <c r="P23" s="246">
        <v>0.065</v>
      </c>
      <c r="Q23" s="245"/>
      <c r="R23" s="246">
        <f t="shared" si="11"/>
        <v>3609.998</v>
      </c>
      <c r="S23" s="248">
        <f t="shared" si="12"/>
        <v>0.02525711989683895</v>
      </c>
      <c r="T23" s="251">
        <v>866.653</v>
      </c>
      <c r="U23" s="245">
        <v>1197.3220000000001</v>
      </c>
      <c r="V23" s="246"/>
      <c r="W23" s="245">
        <v>20.732</v>
      </c>
      <c r="X23" s="246">
        <f t="shared" si="13"/>
        <v>2084.7070000000003</v>
      </c>
      <c r="Y23" s="244">
        <f t="shared" si="14"/>
        <v>0.7316572544726907</v>
      </c>
    </row>
    <row r="24" spans="1:25" ht="19.5" customHeight="1">
      <c r="A24" s="250" t="s">
        <v>285</v>
      </c>
      <c r="B24" s="247">
        <v>693.344</v>
      </c>
      <c r="C24" s="245">
        <v>509.37700000000007</v>
      </c>
      <c r="D24" s="246">
        <v>0</v>
      </c>
      <c r="E24" s="245">
        <v>20.005</v>
      </c>
      <c r="F24" s="229">
        <f t="shared" si="8"/>
        <v>1222.726</v>
      </c>
      <c r="G24" s="248">
        <f t="shared" si="9"/>
        <v>0.026578394161789795</v>
      </c>
      <c r="H24" s="247">
        <v>494.72200000000004</v>
      </c>
      <c r="I24" s="245">
        <v>611.845</v>
      </c>
      <c r="J24" s="246">
        <v>0</v>
      </c>
      <c r="K24" s="245">
        <v>11.004</v>
      </c>
      <c r="L24" s="246">
        <f t="shared" si="10"/>
        <v>1117.571</v>
      </c>
      <c r="M24" s="249" t="s">
        <v>50</v>
      </c>
      <c r="N24" s="247">
        <v>2299.6049999999996</v>
      </c>
      <c r="O24" s="245">
        <v>1463.473</v>
      </c>
      <c r="P24" s="246">
        <v>44.991</v>
      </c>
      <c r="Q24" s="245">
        <v>67.723</v>
      </c>
      <c r="R24" s="246">
        <f t="shared" si="11"/>
        <v>3875.7919999999995</v>
      </c>
      <c r="S24" s="248">
        <f t="shared" si="12"/>
        <v>0.02711673060184776</v>
      </c>
      <c r="T24" s="251">
        <v>1604.878</v>
      </c>
      <c r="U24" s="245">
        <v>1163.63</v>
      </c>
      <c r="V24" s="246">
        <v>0</v>
      </c>
      <c r="W24" s="245">
        <v>11.004</v>
      </c>
      <c r="X24" s="246">
        <f t="shared" si="13"/>
        <v>2779.5119999999997</v>
      </c>
      <c r="Y24" s="244">
        <f t="shared" si="14"/>
        <v>0.39441455910246104</v>
      </c>
    </row>
    <row r="25" spans="1:25" ht="19.5" customHeight="1">
      <c r="A25" s="250" t="s">
        <v>287</v>
      </c>
      <c r="B25" s="247">
        <v>572.4870000000001</v>
      </c>
      <c r="C25" s="245">
        <v>203.298</v>
      </c>
      <c r="D25" s="246">
        <v>0</v>
      </c>
      <c r="E25" s="245">
        <v>46.415</v>
      </c>
      <c r="F25" s="246">
        <f t="shared" si="8"/>
        <v>822.2</v>
      </c>
      <c r="G25" s="248">
        <f t="shared" si="9"/>
        <v>0.017872160794669918</v>
      </c>
      <c r="H25" s="247">
        <v>898.985</v>
      </c>
      <c r="I25" s="245">
        <v>295.52</v>
      </c>
      <c r="J25" s="246"/>
      <c r="K25" s="245">
        <v>70.86099999999999</v>
      </c>
      <c r="L25" s="246">
        <f t="shared" si="10"/>
        <v>1265.366</v>
      </c>
      <c r="M25" s="249">
        <f aca="true" t="shared" si="15" ref="M25:M42">IF(ISERROR(F25/L25-1),"         /0",(F25/L25-1))</f>
        <v>-0.3502275231039873</v>
      </c>
      <c r="N25" s="247">
        <v>1737.22</v>
      </c>
      <c r="O25" s="245">
        <v>615.623</v>
      </c>
      <c r="P25" s="246"/>
      <c r="Q25" s="245">
        <v>264.28700000000003</v>
      </c>
      <c r="R25" s="246">
        <f t="shared" si="11"/>
        <v>2617.13</v>
      </c>
      <c r="S25" s="248">
        <f t="shared" si="12"/>
        <v>0.018310582497722747</v>
      </c>
      <c r="T25" s="251">
        <v>2097.302</v>
      </c>
      <c r="U25" s="245">
        <v>815.806</v>
      </c>
      <c r="V25" s="246"/>
      <c r="W25" s="245">
        <v>118.32899999999998</v>
      </c>
      <c r="X25" s="246">
        <f t="shared" si="13"/>
        <v>3031.4370000000004</v>
      </c>
      <c r="Y25" s="244">
        <f t="shared" si="14"/>
        <v>-0.13667016665693532</v>
      </c>
    </row>
    <row r="26" spans="1:25" ht="19.5" customHeight="1">
      <c r="A26" s="250" t="s">
        <v>289</v>
      </c>
      <c r="B26" s="247">
        <v>183.75900000000001</v>
      </c>
      <c r="C26" s="245">
        <v>481.35699999999997</v>
      </c>
      <c r="D26" s="246">
        <v>0</v>
      </c>
      <c r="E26" s="245">
        <v>0</v>
      </c>
      <c r="F26" s="246">
        <f t="shared" si="8"/>
        <v>665.116</v>
      </c>
      <c r="G26" s="248">
        <f t="shared" si="9"/>
        <v>0.01445762600232021</v>
      </c>
      <c r="H26" s="247">
        <v>168.23000000000002</v>
      </c>
      <c r="I26" s="245">
        <v>546.276</v>
      </c>
      <c r="J26" s="246"/>
      <c r="K26" s="245"/>
      <c r="L26" s="246">
        <f t="shared" si="10"/>
        <v>714.506</v>
      </c>
      <c r="M26" s="249">
        <f t="shared" si="15"/>
        <v>-0.06912468194808719</v>
      </c>
      <c r="N26" s="247">
        <v>392.95799999999997</v>
      </c>
      <c r="O26" s="245">
        <v>1005.512</v>
      </c>
      <c r="P26" s="246"/>
      <c r="Q26" s="245"/>
      <c r="R26" s="246">
        <f t="shared" si="11"/>
        <v>1398.4699999999998</v>
      </c>
      <c r="S26" s="248">
        <f t="shared" si="12"/>
        <v>0.009784305825690861</v>
      </c>
      <c r="T26" s="251">
        <v>452.64200000000005</v>
      </c>
      <c r="U26" s="245">
        <v>1087.263</v>
      </c>
      <c r="V26" s="246"/>
      <c r="W26" s="245">
        <v>76.585</v>
      </c>
      <c r="X26" s="246">
        <f t="shared" si="13"/>
        <v>1616.49</v>
      </c>
      <c r="Y26" s="244">
        <f t="shared" si="14"/>
        <v>-0.13487247059988017</v>
      </c>
    </row>
    <row r="27" spans="1:25" ht="19.5" customHeight="1">
      <c r="A27" s="250" t="s">
        <v>293</v>
      </c>
      <c r="B27" s="247">
        <v>164.415</v>
      </c>
      <c r="C27" s="245">
        <v>443.022</v>
      </c>
      <c r="D27" s="246">
        <v>0</v>
      </c>
      <c r="E27" s="245">
        <v>0</v>
      </c>
      <c r="F27" s="246">
        <f>SUM(B27:E27)</f>
        <v>607.437</v>
      </c>
      <c r="G27" s="248">
        <f>F27/$F$9</f>
        <v>0.013203857621785345</v>
      </c>
      <c r="H27" s="247">
        <v>57.74900000000001</v>
      </c>
      <c r="I27" s="245">
        <v>416.056</v>
      </c>
      <c r="J27" s="246"/>
      <c r="K27" s="245"/>
      <c r="L27" s="246">
        <f>SUM(H27:K27)</f>
        <v>473.805</v>
      </c>
      <c r="M27" s="249">
        <f>IF(ISERROR(F27/L27-1),"         /0",(F27/L27-1))</f>
        <v>0.2820400797796563</v>
      </c>
      <c r="N27" s="247">
        <v>256.242</v>
      </c>
      <c r="O27" s="245">
        <v>1661.744</v>
      </c>
      <c r="P27" s="246"/>
      <c r="Q27" s="245">
        <v>43.173</v>
      </c>
      <c r="R27" s="246">
        <f>SUM(N27:Q27)</f>
        <v>1961.1589999999999</v>
      </c>
      <c r="S27" s="248">
        <f>R27/$R$9</f>
        <v>0.013721123391138935</v>
      </c>
      <c r="T27" s="251">
        <v>183.517</v>
      </c>
      <c r="U27" s="245">
        <v>1890.929</v>
      </c>
      <c r="V27" s="246"/>
      <c r="W27" s="245">
        <v>25.594</v>
      </c>
      <c r="X27" s="246">
        <f>SUM(T27:W27)</f>
        <v>2100.04</v>
      </c>
      <c r="Y27" s="244">
        <f>IF(ISERROR(R27/X27-1),"         /0",IF(R27/X27&gt;5,"  *  ",(R27/X27-1)))</f>
        <v>-0.06613254985619321</v>
      </c>
    </row>
    <row r="28" spans="1:25" ht="19.5" customHeight="1">
      <c r="A28" s="250" t="s">
        <v>344</v>
      </c>
      <c r="B28" s="247">
        <v>0</v>
      </c>
      <c r="C28" s="245">
        <v>574.587</v>
      </c>
      <c r="D28" s="246">
        <v>0</v>
      </c>
      <c r="E28" s="245">
        <v>0</v>
      </c>
      <c r="F28" s="246">
        <f>SUM(B28:E28)</f>
        <v>574.587</v>
      </c>
      <c r="G28" s="248">
        <f>F28/$F$9</f>
        <v>0.01248979719597057</v>
      </c>
      <c r="H28" s="247"/>
      <c r="I28" s="245">
        <v>901.981</v>
      </c>
      <c r="J28" s="246"/>
      <c r="K28" s="245">
        <v>9.334</v>
      </c>
      <c r="L28" s="246">
        <f>SUM(H28:K28)</f>
        <v>911.3149999999999</v>
      </c>
      <c r="M28" s="249">
        <f>IF(ISERROR(F28/L28-1),"         /0",(F28/L28-1))</f>
        <v>-0.3694968260151539</v>
      </c>
      <c r="N28" s="247"/>
      <c r="O28" s="245">
        <v>1365.7450000000001</v>
      </c>
      <c r="P28" s="246"/>
      <c r="Q28" s="245">
        <v>66.58</v>
      </c>
      <c r="R28" s="246">
        <f>SUM(N28:Q28)</f>
        <v>1432.325</v>
      </c>
      <c r="S28" s="248">
        <f>R28/$R$9</f>
        <v>0.010021170165811685</v>
      </c>
      <c r="T28" s="251"/>
      <c r="U28" s="245">
        <v>1911.291</v>
      </c>
      <c r="V28" s="246"/>
      <c r="W28" s="245">
        <v>31.416999999999998</v>
      </c>
      <c r="X28" s="246">
        <f>SUM(T28:W28)</f>
        <v>1942.7079999999999</v>
      </c>
      <c r="Y28" s="244">
        <f>IF(ISERROR(R28/X28-1),"         /0",IF(R28/X28&gt;5,"  *  ",(R28/X28-1)))</f>
        <v>-0.2627172997691881</v>
      </c>
    </row>
    <row r="29" spans="1:25" ht="19.5" customHeight="1">
      <c r="A29" s="250" t="s">
        <v>291</v>
      </c>
      <c r="B29" s="247">
        <v>229.944</v>
      </c>
      <c r="C29" s="245">
        <v>163.73600000000002</v>
      </c>
      <c r="D29" s="246">
        <v>0</v>
      </c>
      <c r="E29" s="245">
        <v>0</v>
      </c>
      <c r="F29" s="246">
        <f t="shared" si="8"/>
        <v>393.68</v>
      </c>
      <c r="G29" s="248">
        <f t="shared" si="9"/>
        <v>0.008557421870160122</v>
      </c>
      <c r="H29" s="247">
        <v>283.596</v>
      </c>
      <c r="I29" s="245">
        <v>327.95300000000003</v>
      </c>
      <c r="J29" s="246"/>
      <c r="K29" s="245"/>
      <c r="L29" s="246">
        <f t="shared" si="10"/>
        <v>611.549</v>
      </c>
      <c r="M29" s="249">
        <f t="shared" si="15"/>
        <v>-0.35625763430240254</v>
      </c>
      <c r="N29" s="247">
        <v>773.384</v>
      </c>
      <c r="O29" s="245">
        <v>595.008</v>
      </c>
      <c r="P29" s="246"/>
      <c r="Q29" s="245"/>
      <c r="R29" s="246">
        <f t="shared" si="11"/>
        <v>1368.392</v>
      </c>
      <c r="S29" s="248">
        <f t="shared" si="12"/>
        <v>0.009573867024268502</v>
      </c>
      <c r="T29" s="251">
        <v>744.1800000000001</v>
      </c>
      <c r="U29" s="245">
        <v>744.125</v>
      </c>
      <c r="V29" s="246"/>
      <c r="W29" s="245"/>
      <c r="X29" s="246">
        <f t="shared" si="13"/>
        <v>1488.305</v>
      </c>
      <c r="Y29" s="244">
        <f t="shared" si="14"/>
        <v>-0.08057017882759243</v>
      </c>
    </row>
    <row r="30" spans="1:25" ht="19.5" customHeight="1">
      <c r="A30" s="250" t="s">
        <v>290</v>
      </c>
      <c r="B30" s="247">
        <v>116.9</v>
      </c>
      <c r="C30" s="245">
        <v>41.03</v>
      </c>
      <c r="D30" s="246">
        <v>0</v>
      </c>
      <c r="E30" s="245">
        <v>0</v>
      </c>
      <c r="F30" s="246">
        <f t="shared" si="8"/>
        <v>157.93</v>
      </c>
      <c r="G30" s="248">
        <f t="shared" si="9"/>
        <v>0.003432924293726855</v>
      </c>
      <c r="H30" s="247">
        <v>34.557</v>
      </c>
      <c r="I30" s="245">
        <v>100.934</v>
      </c>
      <c r="J30" s="246"/>
      <c r="K30" s="245"/>
      <c r="L30" s="246">
        <f t="shared" si="10"/>
        <v>135.49099999999999</v>
      </c>
      <c r="M30" s="249">
        <f t="shared" si="15"/>
        <v>0.16561247610542407</v>
      </c>
      <c r="N30" s="247">
        <v>167.701</v>
      </c>
      <c r="O30" s="245">
        <v>128.553</v>
      </c>
      <c r="P30" s="246"/>
      <c r="Q30" s="245"/>
      <c r="R30" s="246">
        <f t="shared" si="11"/>
        <v>296.254</v>
      </c>
      <c r="S30" s="248">
        <f t="shared" si="12"/>
        <v>0.002072722144975739</v>
      </c>
      <c r="T30" s="251">
        <v>116.733</v>
      </c>
      <c r="U30" s="245">
        <v>425.4510000000001</v>
      </c>
      <c r="V30" s="246"/>
      <c r="W30" s="245"/>
      <c r="X30" s="246">
        <f t="shared" si="13"/>
        <v>542.1840000000001</v>
      </c>
      <c r="Y30" s="244">
        <f t="shared" si="14"/>
        <v>-0.4535914007052957</v>
      </c>
    </row>
    <row r="31" spans="1:25" ht="19.5" customHeight="1">
      <c r="A31" s="250" t="s">
        <v>296</v>
      </c>
      <c r="B31" s="247">
        <v>14.784</v>
      </c>
      <c r="C31" s="245">
        <v>0</v>
      </c>
      <c r="D31" s="246">
        <v>0</v>
      </c>
      <c r="E31" s="245">
        <v>62.293</v>
      </c>
      <c r="F31" s="246">
        <f t="shared" si="8"/>
        <v>77.077</v>
      </c>
      <c r="G31" s="248">
        <f t="shared" si="9"/>
        <v>0.0016754226922534336</v>
      </c>
      <c r="H31" s="247">
        <v>10.18</v>
      </c>
      <c r="I31" s="245">
        <v>0</v>
      </c>
      <c r="J31" s="246"/>
      <c r="K31" s="245">
        <v>1.226</v>
      </c>
      <c r="L31" s="246">
        <f t="shared" si="10"/>
        <v>11.405999999999999</v>
      </c>
      <c r="M31" s="249">
        <f t="shared" si="15"/>
        <v>5.757583727862529</v>
      </c>
      <c r="N31" s="247">
        <v>40.234</v>
      </c>
      <c r="O31" s="245">
        <v>3.07</v>
      </c>
      <c r="P31" s="246"/>
      <c r="Q31" s="245">
        <v>219.893</v>
      </c>
      <c r="R31" s="246">
        <f t="shared" si="11"/>
        <v>263.197</v>
      </c>
      <c r="S31" s="248">
        <f t="shared" si="12"/>
        <v>0.0018414409607673801</v>
      </c>
      <c r="T31" s="251">
        <v>28.349999999999998</v>
      </c>
      <c r="U31" s="245">
        <v>36.54600000000001</v>
      </c>
      <c r="V31" s="246"/>
      <c r="W31" s="245">
        <v>31.093</v>
      </c>
      <c r="X31" s="246">
        <f t="shared" si="13"/>
        <v>95.989</v>
      </c>
      <c r="Y31" s="244">
        <f t="shared" si="14"/>
        <v>1.7419495983914821</v>
      </c>
    </row>
    <row r="32" spans="1:25" ht="19.5" customHeight="1">
      <c r="A32" s="250" t="s">
        <v>345</v>
      </c>
      <c r="B32" s="247">
        <v>7.46</v>
      </c>
      <c r="C32" s="245">
        <v>47.814</v>
      </c>
      <c r="D32" s="246">
        <v>0</v>
      </c>
      <c r="E32" s="245">
        <v>0</v>
      </c>
      <c r="F32" s="246">
        <f t="shared" si="8"/>
        <v>55.274</v>
      </c>
      <c r="G32" s="248">
        <f t="shared" si="9"/>
        <v>0.0012014908973055035</v>
      </c>
      <c r="H32" s="247">
        <v>0</v>
      </c>
      <c r="I32" s="245">
        <v>0.113</v>
      </c>
      <c r="J32" s="246"/>
      <c r="K32" s="245"/>
      <c r="L32" s="246">
        <f t="shared" si="10"/>
        <v>0.113</v>
      </c>
      <c r="M32" s="249" t="s">
        <v>50</v>
      </c>
      <c r="N32" s="247">
        <v>7.5920000000000005</v>
      </c>
      <c r="O32" s="245">
        <v>63.049</v>
      </c>
      <c r="P32" s="246"/>
      <c r="Q32" s="245"/>
      <c r="R32" s="246">
        <f t="shared" si="11"/>
        <v>70.641</v>
      </c>
      <c r="S32" s="248">
        <f t="shared" si="12"/>
        <v>0.000494235234100573</v>
      </c>
      <c r="T32" s="251">
        <v>0.16</v>
      </c>
      <c r="U32" s="245">
        <v>37.162</v>
      </c>
      <c r="V32" s="246"/>
      <c r="W32" s="245"/>
      <c r="X32" s="246">
        <f t="shared" si="13"/>
        <v>37.321999999999996</v>
      </c>
      <c r="Y32" s="244">
        <f t="shared" si="14"/>
        <v>0.8927442259257279</v>
      </c>
    </row>
    <row r="33" spans="1:25" ht="19.5" customHeight="1">
      <c r="A33" s="250" t="s">
        <v>295</v>
      </c>
      <c r="B33" s="247">
        <v>44.272999999999996</v>
      </c>
      <c r="C33" s="245">
        <v>8.078</v>
      </c>
      <c r="D33" s="246">
        <v>0</v>
      </c>
      <c r="E33" s="245">
        <v>0</v>
      </c>
      <c r="F33" s="246">
        <f t="shared" si="8"/>
        <v>52.351</v>
      </c>
      <c r="G33" s="248">
        <f t="shared" si="9"/>
        <v>0.00113795364845751</v>
      </c>
      <c r="H33" s="247">
        <v>102.446</v>
      </c>
      <c r="I33" s="245">
        <v>28.445999999999998</v>
      </c>
      <c r="J33" s="246"/>
      <c r="K33" s="245"/>
      <c r="L33" s="246">
        <f t="shared" si="10"/>
        <v>130.892</v>
      </c>
      <c r="M33" s="249">
        <f t="shared" si="15"/>
        <v>-0.6000443113406473</v>
      </c>
      <c r="N33" s="247">
        <v>140.018</v>
      </c>
      <c r="O33" s="245">
        <v>19.675</v>
      </c>
      <c r="P33" s="246">
        <v>0</v>
      </c>
      <c r="Q33" s="245">
        <v>11.31</v>
      </c>
      <c r="R33" s="246">
        <f t="shared" si="11"/>
        <v>171.00300000000001</v>
      </c>
      <c r="S33" s="248">
        <f t="shared" si="12"/>
        <v>0.0011964115419784585</v>
      </c>
      <c r="T33" s="251">
        <v>348.696</v>
      </c>
      <c r="U33" s="245">
        <v>45.385</v>
      </c>
      <c r="V33" s="246"/>
      <c r="W33" s="245">
        <v>16.15</v>
      </c>
      <c r="X33" s="246">
        <f t="shared" si="13"/>
        <v>410.231</v>
      </c>
      <c r="Y33" s="244">
        <f t="shared" si="14"/>
        <v>-0.5831543691237375</v>
      </c>
    </row>
    <row r="34" spans="1:25" ht="19.5" customHeight="1">
      <c r="A34" s="250" t="s">
        <v>297</v>
      </c>
      <c r="B34" s="247">
        <v>0</v>
      </c>
      <c r="C34" s="245">
        <v>9.678</v>
      </c>
      <c r="D34" s="246">
        <v>0</v>
      </c>
      <c r="E34" s="245">
        <v>32.358999999999995</v>
      </c>
      <c r="F34" s="246">
        <f t="shared" si="8"/>
        <v>42.03699999999999</v>
      </c>
      <c r="G34" s="248">
        <f t="shared" si="9"/>
        <v>0.0009137582380510085</v>
      </c>
      <c r="H34" s="247">
        <v>6.675</v>
      </c>
      <c r="I34" s="245">
        <v>0</v>
      </c>
      <c r="J34" s="246"/>
      <c r="K34" s="245"/>
      <c r="L34" s="246">
        <f t="shared" si="10"/>
        <v>6.675</v>
      </c>
      <c r="M34" s="249">
        <f>IF(ISERROR(F34/L34-1),"         /0",(F34/L34-1))</f>
        <v>5.297677902621722</v>
      </c>
      <c r="N34" s="247">
        <v>6.9990000000000006</v>
      </c>
      <c r="O34" s="245">
        <v>12.462</v>
      </c>
      <c r="P34" s="246">
        <v>0</v>
      </c>
      <c r="Q34" s="245">
        <v>163.568</v>
      </c>
      <c r="R34" s="246">
        <f t="shared" si="11"/>
        <v>183.029</v>
      </c>
      <c r="S34" s="248">
        <f t="shared" si="12"/>
        <v>0.0012805506810803042</v>
      </c>
      <c r="T34" s="251">
        <v>11.05</v>
      </c>
      <c r="U34" s="245">
        <v>3.31</v>
      </c>
      <c r="V34" s="246">
        <v>0</v>
      </c>
      <c r="W34" s="245"/>
      <c r="X34" s="246">
        <f t="shared" si="13"/>
        <v>14.360000000000001</v>
      </c>
      <c r="Y34" s="244" t="str">
        <f t="shared" si="14"/>
        <v>  *  </v>
      </c>
    </row>
    <row r="35" spans="1:25" ht="19.5" customHeight="1" thickBot="1">
      <c r="A35" s="250" t="s">
        <v>266</v>
      </c>
      <c r="B35" s="247">
        <v>437.92299999999994</v>
      </c>
      <c r="C35" s="245">
        <v>340.8299999999999</v>
      </c>
      <c r="D35" s="246">
        <v>96.928</v>
      </c>
      <c r="E35" s="245">
        <v>150.856</v>
      </c>
      <c r="F35" s="246">
        <f t="shared" si="8"/>
        <v>1026.5369999999998</v>
      </c>
      <c r="G35" s="248">
        <f t="shared" si="9"/>
        <v>0.02231383401323044</v>
      </c>
      <c r="H35" s="247">
        <v>637.9870000000001</v>
      </c>
      <c r="I35" s="245">
        <v>231.128</v>
      </c>
      <c r="J35" s="246">
        <v>0.1</v>
      </c>
      <c r="K35" s="245">
        <v>71.651</v>
      </c>
      <c r="L35" s="246">
        <f t="shared" si="10"/>
        <v>940.866</v>
      </c>
      <c r="M35" s="249">
        <f t="shared" si="15"/>
        <v>0.0910554744246257</v>
      </c>
      <c r="N35" s="247">
        <v>1122.66</v>
      </c>
      <c r="O35" s="245">
        <v>833.062</v>
      </c>
      <c r="P35" s="246">
        <v>211.085</v>
      </c>
      <c r="Q35" s="245">
        <v>355.80899999999997</v>
      </c>
      <c r="R35" s="246">
        <f t="shared" si="11"/>
        <v>2522.616</v>
      </c>
      <c r="S35" s="248">
        <f t="shared" si="12"/>
        <v>0.017649321347458998</v>
      </c>
      <c r="T35" s="251">
        <v>1363.3210000000001</v>
      </c>
      <c r="U35" s="245">
        <v>667.9909999999999</v>
      </c>
      <c r="V35" s="246">
        <v>0.191</v>
      </c>
      <c r="W35" s="245">
        <v>120.208</v>
      </c>
      <c r="X35" s="246">
        <f t="shared" si="13"/>
        <v>2151.711</v>
      </c>
      <c r="Y35" s="244">
        <f t="shared" si="14"/>
        <v>0.17237677364664683</v>
      </c>
    </row>
    <row r="36" spans="1:25" s="236" customFormat="1" ht="19.5" customHeight="1">
      <c r="A36" s="243" t="s">
        <v>59</v>
      </c>
      <c r="B36" s="240">
        <f>SUM(B37:B45)</f>
        <v>1860.1589999999997</v>
      </c>
      <c r="C36" s="239">
        <f>SUM(C37:C45)</f>
        <v>1270.003</v>
      </c>
      <c r="D36" s="238">
        <f>SUM(D37:D45)</f>
        <v>114.575</v>
      </c>
      <c r="E36" s="239">
        <f>SUM(E37:E45)</f>
        <v>6.966</v>
      </c>
      <c r="F36" s="238">
        <f t="shared" si="8"/>
        <v>3251.702999999999</v>
      </c>
      <c r="G36" s="241">
        <f t="shared" si="9"/>
        <v>0.07068226571699165</v>
      </c>
      <c r="H36" s="240">
        <f>SUM(H37:H45)</f>
        <v>2995.5</v>
      </c>
      <c r="I36" s="310">
        <f>SUM(I37:I45)</f>
        <v>1329.6960000000001</v>
      </c>
      <c r="J36" s="238">
        <f>SUM(J37:J45)</f>
        <v>0.08</v>
      </c>
      <c r="K36" s="239">
        <f>SUM(K37:K45)</f>
        <v>20.02</v>
      </c>
      <c r="L36" s="238">
        <f t="shared" si="10"/>
        <v>4345.296</v>
      </c>
      <c r="M36" s="242">
        <f t="shared" si="15"/>
        <v>-0.2516728434610671</v>
      </c>
      <c r="N36" s="240">
        <f>SUM(N37:N45)</f>
        <v>5531.983000000002</v>
      </c>
      <c r="O36" s="239">
        <f>SUM(O37:O45)</f>
        <v>3855.8519999999994</v>
      </c>
      <c r="P36" s="238">
        <f>SUM(P37:P45)</f>
        <v>1451.2810000000002</v>
      </c>
      <c r="Q36" s="239">
        <f>SUM(Q37:Q45)</f>
        <v>283.258</v>
      </c>
      <c r="R36" s="238">
        <f t="shared" si="11"/>
        <v>11122.374000000002</v>
      </c>
      <c r="S36" s="241">
        <f t="shared" si="12"/>
        <v>0.07781697764250403</v>
      </c>
      <c r="T36" s="240">
        <f>SUM(T37:T45)</f>
        <v>8345.914</v>
      </c>
      <c r="U36" s="239">
        <f>SUM(U37:U45)</f>
        <v>3654.787</v>
      </c>
      <c r="V36" s="238">
        <f>SUM(V37:V45)</f>
        <v>152.912</v>
      </c>
      <c r="W36" s="239">
        <f>SUM(W37:W45)</f>
        <v>114.703</v>
      </c>
      <c r="X36" s="238">
        <f t="shared" si="13"/>
        <v>12268.316</v>
      </c>
      <c r="Y36" s="237">
        <f t="shared" si="14"/>
        <v>-0.09340662565261593</v>
      </c>
    </row>
    <row r="37" spans="1:25" ht="19.5" customHeight="1">
      <c r="A37" s="250" t="s">
        <v>346</v>
      </c>
      <c r="B37" s="247">
        <v>894.688</v>
      </c>
      <c r="C37" s="245">
        <v>0</v>
      </c>
      <c r="D37" s="246">
        <v>0</v>
      </c>
      <c r="E37" s="245">
        <v>0</v>
      </c>
      <c r="F37" s="246">
        <f t="shared" si="8"/>
        <v>894.688</v>
      </c>
      <c r="G37" s="248">
        <f t="shared" si="9"/>
        <v>0.01944783239730192</v>
      </c>
      <c r="H37" s="247">
        <v>1620.992</v>
      </c>
      <c r="I37" s="293">
        <v>0.401</v>
      </c>
      <c r="J37" s="246"/>
      <c r="K37" s="245"/>
      <c r="L37" s="246">
        <f t="shared" si="10"/>
        <v>1621.393</v>
      </c>
      <c r="M37" s="249">
        <f t="shared" si="15"/>
        <v>-0.4481979384393543</v>
      </c>
      <c r="N37" s="247">
        <v>2776.2470000000003</v>
      </c>
      <c r="O37" s="245">
        <v>161.255</v>
      </c>
      <c r="P37" s="246"/>
      <c r="Q37" s="245"/>
      <c r="R37" s="246">
        <f t="shared" si="11"/>
        <v>2937.5020000000004</v>
      </c>
      <c r="S37" s="248">
        <f t="shared" si="12"/>
        <v>0.020552044685676896</v>
      </c>
      <c r="T37" s="247">
        <v>4779.13</v>
      </c>
      <c r="U37" s="245">
        <v>55.281000000000006</v>
      </c>
      <c r="V37" s="246"/>
      <c r="W37" s="245"/>
      <c r="X37" s="229">
        <f t="shared" si="13"/>
        <v>4834.411</v>
      </c>
      <c r="Y37" s="244">
        <f t="shared" si="14"/>
        <v>-0.39237644461755516</v>
      </c>
    </row>
    <row r="38" spans="1:25" ht="19.5" customHeight="1">
      <c r="A38" s="250" t="s">
        <v>298</v>
      </c>
      <c r="B38" s="247">
        <v>263.00300000000004</v>
      </c>
      <c r="C38" s="245">
        <v>551.259</v>
      </c>
      <c r="D38" s="246">
        <v>0</v>
      </c>
      <c r="E38" s="245">
        <v>0</v>
      </c>
      <c r="F38" s="246">
        <f t="shared" si="8"/>
        <v>814.2620000000001</v>
      </c>
      <c r="G38" s="248">
        <f t="shared" si="9"/>
        <v>0.017699612494514128</v>
      </c>
      <c r="H38" s="247">
        <v>381.856</v>
      </c>
      <c r="I38" s="293">
        <v>640.825</v>
      </c>
      <c r="J38" s="246"/>
      <c r="K38" s="245"/>
      <c r="L38" s="246">
        <f t="shared" si="10"/>
        <v>1022.681</v>
      </c>
      <c r="M38" s="249">
        <f t="shared" si="15"/>
        <v>-0.20379668733456469</v>
      </c>
      <c r="N38" s="247">
        <v>780.6670000000001</v>
      </c>
      <c r="O38" s="245">
        <v>1611.4879999999998</v>
      </c>
      <c r="P38" s="246">
        <v>0</v>
      </c>
      <c r="Q38" s="245"/>
      <c r="R38" s="246">
        <f t="shared" si="11"/>
        <v>2392.1549999999997</v>
      </c>
      <c r="S38" s="248">
        <f t="shared" si="12"/>
        <v>0.016736559313003156</v>
      </c>
      <c r="T38" s="247">
        <v>890.0870000000001</v>
      </c>
      <c r="U38" s="245">
        <v>1763.7079999999999</v>
      </c>
      <c r="V38" s="246"/>
      <c r="W38" s="245"/>
      <c r="X38" s="229">
        <f t="shared" si="13"/>
        <v>2653.795</v>
      </c>
      <c r="Y38" s="244">
        <f t="shared" si="14"/>
        <v>-0.09859088588229326</v>
      </c>
    </row>
    <row r="39" spans="1:25" ht="19.5" customHeight="1">
      <c r="A39" s="250" t="s">
        <v>299</v>
      </c>
      <c r="B39" s="247">
        <v>111.637</v>
      </c>
      <c r="C39" s="245">
        <v>261.095</v>
      </c>
      <c r="D39" s="246">
        <v>0</v>
      </c>
      <c r="E39" s="245">
        <v>6.966</v>
      </c>
      <c r="F39" s="246">
        <f>SUM(B39:E39)</f>
        <v>379.69800000000004</v>
      </c>
      <c r="G39" s="248">
        <f>F39/$F$9</f>
        <v>0.008253495146454121</v>
      </c>
      <c r="H39" s="247">
        <v>32.962</v>
      </c>
      <c r="I39" s="293">
        <v>197.85</v>
      </c>
      <c r="J39" s="246"/>
      <c r="K39" s="245">
        <v>20.02</v>
      </c>
      <c r="L39" s="246">
        <f>SUM(H39:K39)</f>
        <v>250.83200000000002</v>
      </c>
      <c r="M39" s="249">
        <f>IF(ISERROR(F39/L39-1),"         /0",(F39/L39-1))</f>
        <v>0.5137542259360848</v>
      </c>
      <c r="N39" s="247">
        <v>198.243</v>
      </c>
      <c r="O39" s="245">
        <v>668.176</v>
      </c>
      <c r="P39" s="246"/>
      <c r="Q39" s="245">
        <v>28.213</v>
      </c>
      <c r="R39" s="246">
        <f>SUM(N39:Q39)</f>
        <v>894.6320000000001</v>
      </c>
      <c r="S39" s="248">
        <f>R39/$R$9</f>
        <v>0.006259235514132923</v>
      </c>
      <c r="T39" s="247">
        <v>151.363</v>
      </c>
      <c r="U39" s="245">
        <v>464.55499999999995</v>
      </c>
      <c r="V39" s="246"/>
      <c r="W39" s="245">
        <v>102.181</v>
      </c>
      <c r="X39" s="229">
        <f>SUM(T39:W39)</f>
        <v>718.0989999999999</v>
      </c>
      <c r="Y39" s="244">
        <f>IF(ISERROR(R39/X39-1),"         /0",IF(R39/X39&gt;5,"  *  ",(R39/X39-1)))</f>
        <v>0.24583379171952635</v>
      </c>
    </row>
    <row r="40" spans="1:25" ht="19.5" customHeight="1">
      <c r="A40" s="250" t="s">
        <v>347</v>
      </c>
      <c r="B40" s="247">
        <v>209.943</v>
      </c>
      <c r="C40" s="245">
        <v>82.801</v>
      </c>
      <c r="D40" s="246">
        <v>0</v>
      </c>
      <c r="E40" s="245">
        <v>0</v>
      </c>
      <c r="F40" s="229">
        <f t="shared" si="8"/>
        <v>292.744</v>
      </c>
      <c r="G40" s="248">
        <f t="shared" si="9"/>
        <v>0.006363376112472453</v>
      </c>
      <c r="H40" s="247">
        <v>389.962</v>
      </c>
      <c r="I40" s="293">
        <v>159.719</v>
      </c>
      <c r="J40" s="246"/>
      <c r="K40" s="245"/>
      <c r="L40" s="229">
        <f t="shared" si="10"/>
        <v>549.681</v>
      </c>
      <c r="M40" s="249">
        <f t="shared" si="15"/>
        <v>-0.4674292908068498</v>
      </c>
      <c r="N40" s="247">
        <v>650.634</v>
      </c>
      <c r="O40" s="245">
        <v>318.372</v>
      </c>
      <c r="P40" s="246">
        <v>100.69</v>
      </c>
      <c r="Q40" s="245">
        <v>11.317</v>
      </c>
      <c r="R40" s="246">
        <f t="shared" si="11"/>
        <v>1081.0130000000001</v>
      </c>
      <c r="S40" s="248">
        <f t="shared" si="12"/>
        <v>0.007563238248619962</v>
      </c>
      <c r="T40" s="247">
        <v>1105.56</v>
      </c>
      <c r="U40" s="245">
        <v>415.499</v>
      </c>
      <c r="V40" s="246">
        <v>152.362</v>
      </c>
      <c r="W40" s="245">
        <v>12.477</v>
      </c>
      <c r="X40" s="229">
        <f t="shared" si="13"/>
        <v>1685.8980000000001</v>
      </c>
      <c r="Y40" s="244">
        <f t="shared" si="14"/>
        <v>-0.3587909826098613</v>
      </c>
    </row>
    <row r="41" spans="1:25" ht="19.5" customHeight="1">
      <c r="A41" s="250" t="s">
        <v>300</v>
      </c>
      <c r="B41" s="247">
        <v>22.85</v>
      </c>
      <c r="C41" s="245">
        <v>192.44600000000003</v>
      </c>
      <c r="D41" s="246">
        <v>0</v>
      </c>
      <c r="E41" s="245">
        <v>0</v>
      </c>
      <c r="F41" s="229">
        <f t="shared" si="8"/>
        <v>215.29600000000002</v>
      </c>
      <c r="G41" s="248">
        <f t="shared" si="9"/>
        <v>0.004679888993492161</v>
      </c>
      <c r="H41" s="247">
        <v>41.065</v>
      </c>
      <c r="I41" s="293">
        <v>197.447</v>
      </c>
      <c r="J41" s="246"/>
      <c r="K41" s="245"/>
      <c r="L41" s="229">
        <f t="shared" si="10"/>
        <v>238.512</v>
      </c>
      <c r="M41" s="249">
        <f t="shared" si="15"/>
        <v>-0.0973368216274233</v>
      </c>
      <c r="N41" s="247">
        <v>58.644</v>
      </c>
      <c r="O41" s="245">
        <v>562.626</v>
      </c>
      <c r="P41" s="246"/>
      <c r="Q41" s="245"/>
      <c r="R41" s="246">
        <f t="shared" si="11"/>
        <v>621.27</v>
      </c>
      <c r="S41" s="248">
        <f t="shared" si="12"/>
        <v>0.004346675781623462</v>
      </c>
      <c r="T41" s="247">
        <v>97.91999999999999</v>
      </c>
      <c r="U41" s="245">
        <v>567.9970000000001</v>
      </c>
      <c r="V41" s="246"/>
      <c r="W41" s="245"/>
      <c r="X41" s="229">
        <f t="shared" si="13"/>
        <v>665.917</v>
      </c>
      <c r="Y41" s="244">
        <f t="shared" si="14"/>
        <v>-0.06704589310679865</v>
      </c>
    </row>
    <row r="42" spans="1:25" ht="19.5" customHeight="1">
      <c r="A42" s="250" t="s">
        <v>302</v>
      </c>
      <c r="B42" s="247">
        <v>11.724</v>
      </c>
      <c r="C42" s="245">
        <v>88.752</v>
      </c>
      <c r="D42" s="246">
        <v>0</v>
      </c>
      <c r="E42" s="245">
        <v>0</v>
      </c>
      <c r="F42" s="246">
        <f t="shared" si="8"/>
        <v>100.476</v>
      </c>
      <c r="G42" s="248">
        <f t="shared" si="9"/>
        <v>0.0021840467380263373</v>
      </c>
      <c r="H42" s="247">
        <v>15.907</v>
      </c>
      <c r="I42" s="293">
        <v>0</v>
      </c>
      <c r="J42" s="246"/>
      <c r="K42" s="245"/>
      <c r="L42" s="246">
        <f t="shared" si="10"/>
        <v>15.907</v>
      </c>
      <c r="M42" s="249">
        <f t="shared" si="15"/>
        <v>5.3164644496133775</v>
      </c>
      <c r="N42" s="247">
        <v>36.281</v>
      </c>
      <c r="O42" s="245">
        <v>311.678</v>
      </c>
      <c r="P42" s="246"/>
      <c r="Q42" s="245"/>
      <c r="R42" s="246">
        <f t="shared" si="11"/>
        <v>347.959</v>
      </c>
      <c r="S42" s="248">
        <f t="shared" si="12"/>
        <v>0.002434472867349008</v>
      </c>
      <c r="T42" s="247">
        <v>40.551</v>
      </c>
      <c r="U42" s="245">
        <v>0</v>
      </c>
      <c r="V42" s="246"/>
      <c r="W42" s="245"/>
      <c r="X42" s="229">
        <f t="shared" si="13"/>
        <v>40.551</v>
      </c>
      <c r="Y42" s="244" t="str">
        <f t="shared" si="14"/>
        <v>  *  </v>
      </c>
    </row>
    <row r="43" spans="1:25" ht="19.5" customHeight="1">
      <c r="A43" s="250" t="s">
        <v>301</v>
      </c>
      <c r="B43" s="247">
        <v>17.588</v>
      </c>
      <c r="C43" s="245">
        <v>64.262</v>
      </c>
      <c r="D43" s="246">
        <v>0</v>
      </c>
      <c r="E43" s="245">
        <v>0</v>
      </c>
      <c r="F43" s="246">
        <f t="shared" si="8"/>
        <v>81.85</v>
      </c>
      <c r="G43" s="248">
        <f t="shared" si="9"/>
        <v>0.0017791733897393974</v>
      </c>
      <c r="H43" s="247">
        <v>2.961</v>
      </c>
      <c r="I43" s="293">
        <v>97.296</v>
      </c>
      <c r="J43" s="246">
        <v>0</v>
      </c>
      <c r="K43" s="245"/>
      <c r="L43" s="246">
        <f t="shared" si="10"/>
        <v>100.257</v>
      </c>
      <c r="M43" s="249" t="s">
        <v>50</v>
      </c>
      <c r="N43" s="247">
        <v>34.123999999999995</v>
      </c>
      <c r="O43" s="245">
        <v>156.661</v>
      </c>
      <c r="P43" s="246"/>
      <c r="Q43" s="245"/>
      <c r="R43" s="246">
        <f t="shared" si="11"/>
        <v>190.785</v>
      </c>
      <c r="S43" s="248">
        <f t="shared" si="12"/>
        <v>0.0013348150385452898</v>
      </c>
      <c r="T43" s="247">
        <v>10.416</v>
      </c>
      <c r="U43" s="245">
        <v>279.332</v>
      </c>
      <c r="V43" s="246">
        <v>0</v>
      </c>
      <c r="W43" s="245"/>
      <c r="X43" s="229">
        <f t="shared" si="13"/>
        <v>289.748</v>
      </c>
      <c r="Y43" s="244">
        <f t="shared" si="14"/>
        <v>-0.3415485180225575</v>
      </c>
    </row>
    <row r="44" spans="1:25" ht="19.5" customHeight="1">
      <c r="A44" s="250" t="s">
        <v>303</v>
      </c>
      <c r="B44" s="247">
        <v>15.543000000000001</v>
      </c>
      <c r="C44" s="245">
        <v>29.388</v>
      </c>
      <c r="D44" s="246">
        <v>0</v>
      </c>
      <c r="E44" s="245">
        <v>0</v>
      </c>
      <c r="F44" s="246">
        <f t="shared" si="8"/>
        <v>44.931000000000004</v>
      </c>
      <c r="G44" s="248">
        <f t="shared" si="9"/>
        <v>0.0009766651139203528</v>
      </c>
      <c r="H44" s="247">
        <v>7.707</v>
      </c>
      <c r="I44" s="293">
        <v>36.158</v>
      </c>
      <c r="J44" s="246"/>
      <c r="K44" s="245"/>
      <c r="L44" s="246">
        <f t="shared" si="10"/>
        <v>43.865</v>
      </c>
      <c r="M44" s="249" t="s">
        <v>50</v>
      </c>
      <c r="N44" s="247">
        <v>26.126000000000005</v>
      </c>
      <c r="O44" s="245">
        <v>65.596</v>
      </c>
      <c r="P44" s="246">
        <v>0</v>
      </c>
      <c r="Q44" s="245"/>
      <c r="R44" s="246">
        <f t="shared" si="11"/>
        <v>91.72200000000001</v>
      </c>
      <c r="S44" s="248">
        <f t="shared" si="12"/>
        <v>0.000641727101006112</v>
      </c>
      <c r="T44" s="247">
        <v>22.574</v>
      </c>
      <c r="U44" s="245">
        <v>108.415</v>
      </c>
      <c r="V44" s="246">
        <v>0</v>
      </c>
      <c r="W44" s="245"/>
      <c r="X44" s="229">
        <f t="shared" si="13"/>
        <v>130.989</v>
      </c>
      <c r="Y44" s="244">
        <f t="shared" si="14"/>
        <v>-0.2997732634037972</v>
      </c>
    </row>
    <row r="45" spans="1:25" ht="19.5" customHeight="1" thickBot="1">
      <c r="A45" s="250" t="s">
        <v>266</v>
      </c>
      <c r="B45" s="247">
        <v>313.18299999999994</v>
      </c>
      <c r="C45" s="245">
        <v>0</v>
      </c>
      <c r="D45" s="246">
        <v>114.575</v>
      </c>
      <c r="E45" s="245">
        <v>0</v>
      </c>
      <c r="F45" s="477">
        <f t="shared" si="8"/>
        <v>427.7579999999999</v>
      </c>
      <c r="G45" s="248">
        <f t="shared" si="9"/>
        <v>0.009298175331070802</v>
      </c>
      <c r="H45" s="247">
        <v>502.08799999999997</v>
      </c>
      <c r="I45" s="293">
        <v>0</v>
      </c>
      <c r="J45" s="246">
        <v>0.08</v>
      </c>
      <c r="K45" s="245">
        <v>0</v>
      </c>
      <c r="L45" s="477">
        <f t="shared" si="10"/>
        <v>502.16799999999995</v>
      </c>
      <c r="M45" s="249">
        <f aca="true" t="shared" si="16" ref="M45:M60">IF(ISERROR(F45/L45-1),"         /0",(F45/L45-1))</f>
        <v>-0.1481775023498113</v>
      </c>
      <c r="N45" s="247">
        <v>971.0170000000003</v>
      </c>
      <c r="O45" s="245">
        <v>0</v>
      </c>
      <c r="P45" s="246">
        <v>1350.5910000000001</v>
      </c>
      <c r="Q45" s="245">
        <v>243.72799999999998</v>
      </c>
      <c r="R45" s="246">
        <f t="shared" si="11"/>
        <v>2565.3360000000002</v>
      </c>
      <c r="S45" s="248">
        <f t="shared" si="12"/>
        <v>0.017948209092547213</v>
      </c>
      <c r="T45" s="247">
        <v>1248.3129999999996</v>
      </c>
      <c r="U45" s="245">
        <v>0</v>
      </c>
      <c r="V45" s="246">
        <v>0.5499999999999999</v>
      </c>
      <c r="W45" s="245">
        <v>0.045000000000000005</v>
      </c>
      <c r="X45" s="229">
        <f t="shared" si="13"/>
        <v>1248.9079999999997</v>
      </c>
      <c r="Y45" s="244">
        <f t="shared" si="14"/>
        <v>1.054063229637412</v>
      </c>
    </row>
    <row r="46" spans="1:25" s="236" customFormat="1" ht="19.5" customHeight="1">
      <c r="A46" s="243" t="s">
        <v>58</v>
      </c>
      <c r="B46" s="240">
        <f>SUM(B47:B54)</f>
        <v>2259.599</v>
      </c>
      <c r="C46" s="239">
        <f>SUM(C47:C54)</f>
        <v>2120.817</v>
      </c>
      <c r="D46" s="238">
        <f>SUM(D47:D54)</f>
        <v>2.46</v>
      </c>
      <c r="E46" s="239">
        <f>SUM(E47:E54)</f>
        <v>51.209999999999994</v>
      </c>
      <c r="F46" s="238">
        <f t="shared" si="8"/>
        <v>4434.086</v>
      </c>
      <c r="G46" s="241">
        <f t="shared" si="9"/>
        <v>0.09638372411748328</v>
      </c>
      <c r="H46" s="240">
        <f>SUM(H47:H54)</f>
        <v>2461.915</v>
      </c>
      <c r="I46" s="239">
        <f>SUM(I47:I54)</f>
        <v>1856.2139999999997</v>
      </c>
      <c r="J46" s="238">
        <f>SUM(J47:J54)</f>
        <v>0.853</v>
      </c>
      <c r="K46" s="239">
        <f>SUM(K47:K54)</f>
        <v>135.08800000000002</v>
      </c>
      <c r="L46" s="238">
        <f t="shared" si="10"/>
        <v>4454.07</v>
      </c>
      <c r="M46" s="242">
        <f t="shared" si="16"/>
        <v>-0.004486682966365452</v>
      </c>
      <c r="N46" s="240">
        <f>SUM(N47:N54)</f>
        <v>6656.467000000001</v>
      </c>
      <c r="O46" s="239">
        <f>SUM(O47:O54)</f>
        <v>5947.222</v>
      </c>
      <c r="P46" s="238">
        <f>SUM(P47:P54)</f>
        <v>34.27100000000001</v>
      </c>
      <c r="Q46" s="239">
        <f>SUM(Q47:Q54)</f>
        <v>121.27699999999999</v>
      </c>
      <c r="R46" s="238">
        <f t="shared" si="11"/>
        <v>12759.237000000001</v>
      </c>
      <c r="S46" s="241">
        <f t="shared" si="12"/>
        <v>0.08926918483090121</v>
      </c>
      <c r="T46" s="240">
        <f>SUM(T47:T54)</f>
        <v>7279.575</v>
      </c>
      <c r="U46" s="239">
        <f>SUM(U47:U54)</f>
        <v>4709.233999999999</v>
      </c>
      <c r="V46" s="238">
        <f>SUM(V47:V54)</f>
        <v>3.542</v>
      </c>
      <c r="W46" s="239">
        <f>SUM(W47:W54)</f>
        <v>358.258</v>
      </c>
      <c r="X46" s="238">
        <f t="shared" si="13"/>
        <v>12350.608999999997</v>
      </c>
      <c r="Y46" s="237">
        <f t="shared" si="14"/>
        <v>0.03308565593810031</v>
      </c>
    </row>
    <row r="47" spans="1:25" s="220" customFormat="1" ht="19.5" customHeight="1">
      <c r="A47" s="235" t="s">
        <v>305</v>
      </c>
      <c r="B47" s="233">
        <v>1105.414</v>
      </c>
      <c r="C47" s="230">
        <v>1274.187</v>
      </c>
      <c r="D47" s="229">
        <v>0.045</v>
      </c>
      <c r="E47" s="230">
        <v>27.002</v>
      </c>
      <c r="F47" s="229">
        <f t="shared" si="8"/>
        <v>2406.6479999999997</v>
      </c>
      <c r="G47" s="232">
        <f t="shared" si="9"/>
        <v>0.05231330580414833</v>
      </c>
      <c r="H47" s="233">
        <v>911.2249999999999</v>
      </c>
      <c r="I47" s="230">
        <v>893.832</v>
      </c>
      <c r="J47" s="229">
        <v>0</v>
      </c>
      <c r="K47" s="230">
        <v>73.539</v>
      </c>
      <c r="L47" s="229">
        <f t="shared" si="10"/>
        <v>1878.5959999999998</v>
      </c>
      <c r="M47" s="234">
        <f t="shared" si="16"/>
        <v>0.2810886427949384</v>
      </c>
      <c r="N47" s="233">
        <v>3400.5</v>
      </c>
      <c r="O47" s="230">
        <v>3519.602</v>
      </c>
      <c r="P47" s="229">
        <v>0.113</v>
      </c>
      <c r="Q47" s="230">
        <v>94.073</v>
      </c>
      <c r="R47" s="229">
        <f t="shared" si="11"/>
        <v>7014.2880000000005</v>
      </c>
      <c r="S47" s="232">
        <f t="shared" si="12"/>
        <v>0.04907501694099517</v>
      </c>
      <c r="T47" s="231">
        <v>3014.7760000000003</v>
      </c>
      <c r="U47" s="230">
        <v>2289.2259999999997</v>
      </c>
      <c r="V47" s="229">
        <v>0</v>
      </c>
      <c r="W47" s="230">
        <v>189.712</v>
      </c>
      <c r="X47" s="229">
        <f t="shared" si="13"/>
        <v>5493.714</v>
      </c>
      <c r="Y47" s="228">
        <f t="shared" si="14"/>
        <v>0.27678433933765034</v>
      </c>
    </row>
    <row r="48" spans="1:25" s="220" customFormat="1" ht="19.5" customHeight="1">
      <c r="A48" s="235" t="s">
        <v>307</v>
      </c>
      <c r="B48" s="233">
        <v>701.75</v>
      </c>
      <c r="C48" s="230">
        <v>610.1669999999999</v>
      </c>
      <c r="D48" s="229">
        <v>0</v>
      </c>
      <c r="E48" s="230">
        <v>0</v>
      </c>
      <c r="F48" s="229">
        <f t="shared" si="8"/>
        <v>1311.917</v>
      </c>
      <c r="G48" s="232">
        <f t="shared" si="9"/>
        <v>0.028517138863124507</v>
      </c>
      <c r="H48" s="233">
        <v>923.3130000000001</v>
      </c>
      <c r="I48" s="230">
        <v>627.8409999999999</v>
      </c>
      <c r="J48" s="229"/>
      <c r="K48" s="230"/>
      <c r="L48" s="229">
        <f t="shared" si="10"/>
        <v>1551.154</v>
      </c>
      <c r="M48" s="234">
        <f t="shared" si="16"/>
        <v>-0.1542316236814656</v>
      </c>
      <c r="N48" s="233">
        <v>1929.172</v>
      </c>
      <c r="O48" s="230">
        <v>1582.71</v>
      </c>
      <c r="P48" s="229"/>
      <c r="Q48" s="230"/>
      <c r="R48" s="229">
        <f t="shared" si="11"/>
        <v>3511.882</v>
      </c>
      <c r="S48" s="232">
        <f t="shared" si="12"/>
        <v>0.024570657584173334</v>
      </c>
      <c r="T48" s="231">
        <v>2545.632</v>
      </c>
      <c r="U48" s="230">
        <v>1515.981</v>
      </c>
      <c r="V48" s="229"/>
      <c r="W48" s="230"/>
      <c r="X48" s="229">
        <f t="shared" si="13"/>
        <v>4061.6130000000003</v>
      </c>
      <c r="Y48" s="228">
        <f t="shared" si="14"/>
        <v>-0.13534795166353863</v>
      </c>
    </row>
    <row r="49" spans="1:25" s="220" customFormat="1" ht="19.5" customHeight="1">
      <c r="A49" s="235" t="s">
        <v>306</v>
      </c>
      <c r="B49" s="233">
        <v>46.177</v>
      </c>
      <c r="C49" s="230">
        <v>108.467</v>
      </c>
      <c r="D49" s="229">
        <v>0</v>
      </c>
      <c r="E49" s="230">
        <v>21.652</v>
      </c>
      <c r="F49" s="229">
        <f>SUM(B49:E49)</f>
        <v>176.296</v>
      </c>
      <c r="G49" s="232">
        <f>F49/$F$9</f>
        <v>0.0038321460222052145</v>
      </c>
      <c r="H49" s="233">
        <v>99.33600000000001</v>
      </c>
      <c r="I49" s="230">
        <v>237.221</v>
      </c>
      <c r="J49" s="229"/>
      <c r="K49" s="230">
        <v>60.897999999999996</v>
      </c>
      <c r="L49" s="229">
        <f>SUM(H49:K49)</f>
        <v>397.45500000000004</v>
      </c>
      <c r="M49" s="234">
        <f t="shared" si="16"/>
        <v>-0.5564378357298312</v>
      </c>
      <c r="N49" s="233">
        <v>184.301</v>
      </c>
      <c r="O49" s="230">
        <v>285.449</v>
      </c>
      <c r="P49" s="229">
        <v>0</v>
      </c>
      <c r="Q49" s="230">
        <v>21.652</v>
      </c>
      <c r="R49" s="229">
        <f>SUM(N49:Q49)</f>
        <v>491.402</v>
      </c>
      <c r="S49" s="232">
        <f>R49/$R$9</f>
        <v>0.0034380626337040775</v>
      </c>
      <c r="T49" s="231">
        <v>196.596</v>
      </c>
      <c r="U49" s="230">
        <v>490.70899999999995</v>
      </c>
      <c r="V49" s="229"/>
      <c r="W49" s="230">
        <v>154.851</v>
      </c>
      <c r="X49" s="229">
        <f>SUM(T49:W49)</f>
        <v>842.156</v>
      </c>
      <c r="Y49" s="228">
        <f>IF(ISERROR(R49/X49-1),"         /0",IF(R49/X49&gt;5,"  *  ",(R49/X49-1)))</f>
        <v>-0.4164952811593101</v>
      </c>
    </row>
    <row r="50" spans="1:25" s="220" customFormat="1" ht="19.5" customHeight="1">
      <c r="A50" s="235" t="s">
        <v>308</v>
      </c>
      <c r="B50" s="233">
        <v>92.519</v>
      </c>
      <c r="C50" s="230">
        <v>27.897</v>
      </c>
      <c r="D50" s="229">
        <v>0</v>
      </c>
      <c r="E50" s="230">
        <v>0</v>
      </c>
      <c r="F50" s="229">
        <f>SUM(B50:E50)</f>
        <v>120.416</v>
      </c>
      <c r="G50" s="232">
        <f>F50/$F$9</f>
        <v>0.002617482503345868</v>
      </c>
      <c r="H50" s="233">
        <v>98.884</v>
      </c>
      <c r="I50" s="230">
        <v>32.065</v>
      </c>
      <c r="J50" s="229"/>
      <c r="K50" s="230"/>
      <c r="L50" s="229">
        <f>SUM(H50:K50)</f>
        <v>130.949</v>
      </c>
      <c r="M50" s="234">
        <f>IF(ISERROR(F50/L50-1),"         /0",(F50/L50-1))</f>
        <v>-0.08043589489037728</v>
      </c>
      <c r="N50" s="233">
        <v>248.46800000000002</v>
      </c>
      <c r="O50" s="230">
        <v>92.559</v>
      </c>
      <c r="P50" s="229">
        <v>0</v>
      </c>
      <c r="Q50" s="230">
        <v>0</v>
      </c>
      <c r="R50" s="229">
        <f>SUM(N50:Q50)</f>
        <v>341.02700000000004</v>
      </c>
      <c r="S50" s="232">
        <f>R50/$R$9</f>
        <v>0.002385973573131979</v>
      </c>
      <c r="T50" s="231">
        <v>255.772</v>
      </c>
      <c r="U50" s="230">
        <v>108.358</v>
      </c>
      <c r="V50" s="229">
        <v>0</v>
      </c>
      <c r="W50" s="230">
        <v>0</v>
      </c>
      <c r="X50" s="229">
        <f>SUM(T50:W50)</f>
        <v>364.13</v>
      </c>
      <c r="Y50" s="228">
        <f>IF(ISERROR(R50/X50-1),"         /0",IF(R50/X50&gt;5,"  *  ",(R50/X50-1)))</f>
        <v>-0.06344712053387513</v>
      </c>
    </row>
    <row r="51" spans="1:25" s="220" customFormat="1" ht="19.5" customHeight="1">
      <c r="A51" s="235" t="s">
        <v>311</v>
      </c>
      <c r="B51" s="233">
        <v>48.339</v>
      </c>
      <c r="C51" s="230">
        <v>13.746</v>
      </c>
      <c r="D51" s="229">
        <v>0</v>
      </c>
      <c r="E51" s="230">
        <v>0</v>
      </c>
      <c r="F51" s="229">
        <f>SUM(B51:E51)</f>
        <v>62.085</v>
      </c>
      <c r="G51" s="232">
        <f>F51/$F$9</f>
        <v>0.0013495415992910262</v>
      </c>
      <c r="H51" s="233">
        <v>56.258</v>
      </c>
      <c r="I51" s="230">
        <v>32.485</v>
      </c>
      <c r="J51" s="229"/>
      <c r="K51" s="230"/>
      <c r="L51" s="229">
        <f>SUM(H51:K51)</f>
        <v>88.743</v>
      </c>
      <c r="M51" s="234">
        <f>IF(ISERROR(F51/L51-1),"         /0",(F51/L51-1))</f>
        <v>-0.3003955241540177</v>
      </c>
      <c r="N51" s="233">
        <v>159.03</v>
      </c>
      <c r="O51" s="230">
        <v>127.86600000000001</v>
      </c>
      <c r="P51" s="229"/>
      <c r="Q51" s="230"/>
      <c r="R51" s="229">
        <f>SUM(N51:Q51)</f>
        <v>286.896</v>
      </c>
      <c r="S51" s="232">
        <f>R51/$R$9</f>
        <v>0.002007249497069945</v>
      </c>
      <c r="T51" s="231">
        <v>146.388</v>
      </c>
      <c r="U51" s="230">
        <v>80.798</v>
      </c>
      <c r="V51" s="229"/>
      <c r="W51" s="230"/>
      <c r="X51" s="229">
        <f>SUM(T51:W51)</f>
        <v>227.186</v>
      </c>
      <c r="Y51" s="228">
        <f>IF(ISERROR(R51/X51-1),"         /0",IF(R51/X51&gt;5,"  *  ",(R51/X51-1)))</f>
        <v>0.2628242937504952</v>
      </c>
    </row>
    <row r="52" spans="1:25" s="220" customFormat="1" ht="19.5" customHeight="1">
      <c r="A52" s="235" t="s">
        <v>309</v>
      </c>
      <c r="B52" s="233">
        <v>29.151000000000003</v>
      </c>
      <c r="C52" s="230">
        <v>7.29</v>
      </c>
      <c r="D52" s="229">
        <v>0</v>
      </c>
      <c r="E52" s="230">
        <v>0</v>
      </c>
      <c r="F52" s="229">
        <f t="shared" si="8"/>
        <v>36.441</v>
      </c>
      <c r="G52" s="232">
        <f t="shared" si="9"/>
        <v>0.0007921179901709638</v>
      </c>
      <c r="H52" s="233">
        <v>3.644</v>
      </c>
      <c r="I52" s="230">
        <v>3.742</v>
      </c>
      <c r="J52" s="229"/>
      <c r="K52" s="230"/>
      <c r="L52" s="229">
        <f t="shared" si="10"/>
        <v>7.386</v>
      </c>
      <c r="M52" s="234">
        <f t="shared" si="16"/>
        <v>3.933793663688059</v>
      </c>
      <c r="N52" s="233">
        <v>41.507000000000005</v>
      </c>
      <c r="O52" s="230">
        <v>14.875</v>
      </c>
      <c r="P52" s="229">
        <v>0</v>
      </c>
      <c r="Q52" s="230">
        <v>0</v>
      </c>
      <c r="R52" s="229">
        <f t="shared" si="11"/>
        <v>56.382000000000005</v>
      </c>
      <c r="S52" s="232">
        <f t="shared" si="12"/>
        <v>0.00039447305345420515</v>
      </c>
      <c r="T52" s="231">
        <v>17.646</v>
      </c>
      <c r="U52" s="230">
        <v>14.009</v>
      </c>
      <c r="V52" s="229">
        <v>0</v>
      </c>
      <c r="W52" s="230"/>
      <c r="X52" s="229">
        <f t="shared" si="13"/>
        <v>31.655</v>
      </c>
      <c r="Y52" s="228">
        <f t="shared" si="14"/>
        <v>0.781140420154794</v>
      </c>
    </row>
    <row r="53" spans="1:25" s="220" customFormat="1" ht="19.5" customHeight="1">
      <c r="A53" s="235" t="s">
        <v>310</v>
      </c>
      <c r="B53" s="233">
        <v>22.371</v>
      </c>
      <c r="C53" s="230">
        <v>8.937</v>
      </c>
      <c r="D53" s="229">
        <v>0</v>
      </c>
      <c r="E53" s="230">
        <v>0</v>
      </c>
      <c r="F53" s="229">
        <f t="shared" si="8"/>
        <v>31.308</v>
      </c>
      <c r="G53" s="232">
        <f t="shared" si="9"/>
        <v>0.0006805419729500435</v>
      </c>
      <c r="H53" s="233">
        <v>16.889</v>
      </c>
      <c r="I53" s="230">
        <v>7.681</v>
      </c>
      <c r="J53" s="229">
        <v>0</v>
      </c>
      <c r="K53" s="230"/>
      <c r="L53" s="229">
        <f t="shared" si="10"/>
        <v>24.57</v>
      </c>
      <c r="M53" s="234">
        <f t="shared" si="16"/>
        <v>0.27423687423687415</v>
      </c>
      <c r="N53" s="233">
        <v>58.135999999999996</v>
      </c>
      <c r="O53" s="230">
        <v>32.425</v>
      </c>
      <c r="P53" s="229">
        <v>0</v>
      </c>
      <c r="Q53" s="230">
        <v>0</v>
      </c>
      <c r="R53" s="229">
        <f t="shared" si="11"/>
        <v>90.56099999999999</v>
      </c>
      <c r="S53" s="232">
        <f t="shared" si="12"/>
        <v>0.0006336042388327173</v>
      </c>
      <c r="T53" s="231">
        <v>44.316</v>
      </c>
      <c r="U53" s="230">
        <v>21.03</v>
      </c>
      <c r="V53" s="229">
        <v>0</v>
      </c>
      <c r="W53" s="230"/>
      <c r="X53" s="229">
        <f t="shared" si="13"/>
        <v>65.346</v>
      </c>
      <c r="Y53" s="228">
        <f t="shared" si="14"/>
        <v>0.38586906620145056</v>
      </c>
    </row>
    <row r="54" spans="1:25" s="220" customFormat="1" ht="19.5" customHeight="1" thickBot="1">
      <c r="A54" s="235" t="s">
        <v>266</v>
      </c>
      <c r="B54" s="233">
        <v>213.87800000000001</v>
      </c>
      <c r="C54" s="230">
        <v>70.126</v>
      </c>
      <c r="D54" s="229">
        <v>2.415</v>
      </c>
      <c r="E54" s="230">
        <v>2.556</v>
      </c>
      <c r="F54" s="229">
        <f t="shared" si="8"/>
        <v>288.975</v>
      </c>
      <c r="G54" s="232">
        <f t="shared" si="9"/>
        <v>0.006281449362247312</v>
      </c>
      <c r="H54" s="233">
        <v>352.366</v>
      </c>
      <c r="I54" s="230">
        <v>21.347</v>
      </c>
      <c r="J54" s="229">
        <v>0.853</v>
      </c>
      <c r="K54" s="230">
        <v>0.651</v>
      </c>
      <c r="L54" s="229">
        <f t="shared" si="10"/>
        <v>375.217</v>
      </c>
      <c r="M54" s="234">
        <f t="shared" si="16"/>
        <v>-0.22984566264321704</v>
      </c>
      <c r="N54" s="233">
        <v>635.3530000000001</v>
      </c>
      <c r="O54" s="230">
        <v>291.73599999999993</v>
      </c>
      <c r="P54" s="229">
        <v>34.15800000000001</v>
      </c>
      <c r="Q54" s="230">
        <v>5.552</v>
      </c>
      <c r="R54" s="229">
        <f t="shared" si="11"/>
        <v>966.799</v>
      </c>
      <c r="S54" s="232">
        <f t="shared" si="12"/>
        <v>0.006764147309539783</v>
      </c>
      <c r="T54" s="231">
        <v>1058.4489999999998</v>
      </c>
      <c r="U54" s="230">
        <v>189.123</v>
      </c>
      <c r="V54" s="229">
        <v>3.542</v>
      </c>
      <c r="W54" s="230">
        <v>13.695000000000002</v>
      </c>
      <c r="X54" s="229">
        <f t="shared" si="13"/>
        <v>1264.8089999999997</v>
      </c>
      <c r="Y54" s="228">
        <f t="shared" si="14"/>
        <v>-0.2356166029811615</v>
      </c>
    </row>
    <row r="55" spans="1:25" s="236" customFormat="1" ht="19.5" customHeight="1">
      <c r="A55" s="243" t="s">
        <v>57</v>
      </c>
      <c r="B55" s="240">
        <f>SUM(B56:B59)</f>
        <v>424.225</v>
      </c>
      <c r="C55" s="239">
        <f>SUM(C56:C59)</f>
        <v>199.60899999999998</v>
      </c>
      <c r="D55" s="238">
        <f>SUM(D56:D59)</f>
        <v>0.2</v>
      </c>
      <c r="E55" s="239">
        <f>SUM(E56:E59)</f>
        <v>0.125</v>
      </c>
      <c r="F55" s="238">
        <f t="shared" si="8"/>
        <v>624.1590000000001</v>
      </c>
      <c r="G55" s="241">
        <f t="shared" si="9"/>
        <v>0.013567343723474071</v>
      </c>
      <c r="H55" s="240">
        <f>SUM(H56:H59)</f>
        <v>680.096</v>
      </c>
      <c r="I55" s="239">
        <f>SUM(I56:I59)</f>
        <v>192.925</v>
      </c>
      <c r="J55" s="238">
        <f>SUM(J56:J59)</f>
        <v>0.3</v>
      </c>
      <c r="K55" s="239">
        <f>SUM(K56:K59)</f>
        <v>0</v>
      </c>
      <c r="L55" s="238">
        <f t="shared" si="10"/>
        <v>873.3209999999999</v>
      </c>
      <c r="M55" s="242">
        <f t="shared" si="16"/>
        <v>-0.2853040291027009</v>
      </c>
      <c r="N55" s="240">
        <f>SUM(N56:N59)</f>
        <v>1732.8050000000003</v>
      </c>
      <c r="O55" s="239">
        <f>SUM(O56:O59)</f>
        <v>636.8140000000001</v>
      </c>
      <c r="P55" s="238">
        <f>SUM(P56:P59)</f>
        <v>0.275</v>
      </c>
      <c r="Q55" s="239">
        <f>SUM(Q56:Q59)</f>
        <v>7.904</v>
      </c>
      <c r="R55" s="238">
        <f t="shared" si="11"/>
        <v>2377.7980000000007</v>
      </c>
      <c r="S55" s="241">
        <f t="shared" si="12"/>
        <v>0.016636111481630703</v>
      </c>
      <c r="T55" s="240">
        <f>SUM(T56:T59)</f>
        <v>1976.734</v>
      </c>
      <c r="U55" s="239">
        <f>SUM(U56:U59)</f>
        <v>666.354</v>
      </c>
      <c r="V55" s="238">
        <f>SUM(V56:V59)</f>
        <v>0.49</v>
      </c>
      <c r="W55" s="239">
        <f>SUM(W56:W59)</f>
        <v>0.06</v>
      </c>
      <c r="X55" s="238">
        <f t="shared" si="13"/>
        <v>2643.6379999999995</v>
      </c>
      <c r="Y55" s="237">
        <f t="shared" si="14"/>
        <v>-0.10055839717843318</v>
      </c>
    </row>
    <row r="56" spans="1:25" ht="19.5" customHeight="1">
      <c r="A56" s="235" t="s">
        <v>318</v>
      </c>
      <c r="B56" s="233">
        <v>219.44099999999997</v>
      </c>
      <c r="C56" s="230">
        <v>27.391</v>
      </c>
      <c r="D56" s="229">
        <v>0.2</v>
      </c>
      <c r="E56" s="230">
        <v>0.125</v>
      </c>
      <c r="F56" s="229">
        <f t="shared" si="8"/>
        <v>247.15699999999995</v>
      </c>
      <c r="G56" s="232">
        <f t="shared" si="9"/>
        <v>0.005372451527035066</v>
      </c>
      <c r="H56" s="233">
        <v>347.716</v>
      </c>
      <c r="I56" s="230">
        <v>92.052</v>
      </c>
      <c r="J56" s="229">
        <v>0.3</v>
      </c>
      <c r="K56" s="230">
        <v>0</v>
      </c>
      <c r="L56" s="229">
        <f t="shared" si="10"/>
        <v>440.06800000000004</v>
      </c>
      <c r="M56" s="234">
        <f t="shared" si="16"/>
        <v>-0.4383663433832955</v>
      </c>
      <c r="N56" s="233">
        <v>932.383</v>
      </c>
      <c r="O56" s="230">
        <v>173.15000000000003</v>
      </c>
      <c r="P56" s="229">
        <v>0.2</v>
      </c>
      <c r="Q56" s="230">
        <v>6.622</v>
      </c>
      <c r="R56" s="229">
        <f t="shared" si="11"/>
        <v>1112.3550000000002</v>
      </c>
      <c r="S56" s="232">
        <f t="shared" si="12"/>
        <v>0.007782520545121714</v>
      </c>
      <c r="T56" s="231">
        <v>1117.057</v>
      </c>
      <c r="U56" s="230">
        <v>338.91700000000003</v>
      </c>
      <c r="V56" s="229">
        <v>0.43</v>
      </c>
      <c r="W56" s="230">
        <v>0</v>
      </c>
      <c r="X56" s="229">
        <f t="shared" si="13"/>
        <v>1456.4040000000002</v>
      </c>
      <c r="Y56" s="228">
        <f t="shared" si="14"/>
        <v>-0.23623184226354765</v>
      </c>
    </row>
    <row r="57" spans="1:25" ht="19.5" customHeight="1">
      <c r="A57" s="235" t="s">
        <v>317</v>
      </c>
      <c r="B57" s="233">
        <v>116.461</v>
      </c>
      <c r="C57" s="230">
        <v>0.668</v>
      </c>
      <c r="D57" s="229">
        <v>0</v>
      </c>
      <c r="E57" s="230">
        <v>0</v>
      </c>
      <c r="F57" s="229">
        <f t="shared" si="8"/>
        <v>117.129</v>
      </c>
      <c r="G57" s="232">
        <f t="shared" si="9"/>
        <v>0.002546032986765863</v>
      </c>
      <c r="H57" s="233">
        <v>149.777</v>
      </c>
      <c r="I57" s="230">
        <v>6.578</v>
      </c>
      <c r="J57" s="229"/>
      <c r="K57" s="230"/>
      <c r="L57" s="229">
        <f t="shared" si="10"/>
        <v>156.355</v>
      </c>
      <c r="M57" s="234">
        <f t="shared" si="16"/>
        <v>-0.2508778101116049</v>
      </c>
      <c r="N57" s="233">
        <v>522.4010000000001</v>
      </c>
      <c r="O57" s="230">
        <v>12.317</v>
      </c>
      <c r="P57" s="229">
        <v>0</v>
      </c>
      <c r="Q57" s="230">
        <v>0</v>
      </c>
      <c r="R57" s="229">
        <f t="shared" si="11"/>
        <v>534.7180000000001</v>
      </c>
      <c r="S57" s="232">
        <f t="shared" si="12"/>
        <v>0.0037411202546366873</v>
      </c>
      <c r="T57" s="231">
        <v>493.74499999999995</v>
      </c>
      <c r="U57" s="230">
        <v>34.223</v>
      </c>
      <c r="V57" s="229"/>
      <c r="W57" s="230"/>
      <c r="X57" s="229">
        <f t="shared" si="13"/>
        <v>527.968</v>
      </c>
      <c r="Y57" s="228">
        <f t="shared" si="14"/>
        <v>0.0127848657494396</v>
      </c>
    </row>
    <row r="58" spans="1:25" ht="19.5" customHeight="1">
      <c r="A58" s="235" t="s">
        <v>316</v>
      </c>
      <c r="B58" s="233">
        <v>8.983</v>
      </c>
      <c r="C58" s="230">
        <v>87.336</v>
      </c>
      <c r="D58" s="229">
        <v>0</v>
      </c>
      <c r="E58" s="230">
        <v>0</v>
      </c>
      <c r="F58" s="229">
        <f t="shared" si="8"/>
        <v>96.319</v>
      </c>
      <c r="G58" s="232">
        <f t="shared" si="9"/>
        <v>0.0020936860320868544</v>
      </c>
      <c r="H58" s="233">
        <v>11.239</v>
      </c>
      <c r="I58" s="230">
        <v>7.828</v>
      </c>
      <c r="J58" s="229"/>
      <c r="K58" s="230"/>
      <c r="L58" s="229">
        <f t="shared" si="10"/>
        <v>19.067</v>
      </c>
      <c r="M58" s="234">
        <f t="shared" si="16"/>
        <v>4.051607489379556</v>
      </c>
      <c r="N58" s="233">
        <v>34.44</v>
      </c>
      <c r="O58" s="230">
        <v>160.716</v>
      </c>
      <c r="P58" s="229">
        <v>0</v>
      </c>
      <c r="Q58" s="230">
        <v>0</v>
      </c>
      <c r="R58" s="229">
        <f t="shared" si="11"/>
        <v>195.156</v>
      </c>
      <c r="S58" s="232">
        <f t="shared" si="12"/>
        <v>0.0013653964602161836</v>
      </c>
      <c r="T58" s="231">
        <v>31.033</v>
      </c>
      <c r="U58" s="230">
        <v>85.873</v>
      </c>
      <c r="V58" s="229"/>
      <c r="W58" s="230"/>
      <c r="X58" s="229">
        <f t="shared" si="13"/>
        <v>116.906</v>
      </c>
      <c r="Y58" s="228">
        <f t="shared" si="14"/>
        <v>0.6693411800934084</v>
      </c>
    </row>
    <row r="59" spans="1:25" ht="19.5" customHeight="1" thickBot="1">
      <c r="A59" s="235" t="s">
        <v>266</v>
      </c>
      <c r="B59" s="233">
        <v>79.34</v>
      </c>
      <c r="C59" s="230">
        <v>84.214</v>
      </c>
      <c r="D59" s="229">
        <v>0</v>
      </c>
      <c r="E59" s="230">
        <v>0</v>
      </c>
      <c r="F59" s="229">
        <f t="shared" si="8"/>
        <v>163.554</v>
      </c>
      <c r="G59" s="232">
        <f t="shared" si="9"/>
        <v>0.003555173177586285</v>
      </c>
      <c r="H59" s="233">
        <v>171.364</v>
      </c>
      <c r="I59" s="230">
        <v>86.46700000000001</v>
      </c>
      <c r="J59" s="229">
        <v>0</v>
      </c>
      <c r="K59" s="230">
        <v>0</v>
      </c>
      <c r="L59" s="229">
        <f t="shared" si="10"/>
        <v>257.831</v>
      </c>
      <c r="M59" s="234">
        <f t="shared" si="16"/>
        <v>-0.3656542463861987</v>
      </c>
      <c r="N59" s="233">
        <v>243.58100000000002</v>
      </c>
      <c r="O59" s="230">
        <v>290.631</v>
      </c>
      <c r="P59" s="229">
        <v>0.075</v>
      </c>
      <c r="Q59" s="230">
        <v>1.282</v>
      </c>
      <c r="R59" s="229">
        <f t="shared" si="11"/>
        <v>535.5690000000001</v>
      </c>
      <c r="S59" s="232">
        <f t="shared" si="12"/>
        <v>0.0037470742216561175</v>
      </c>
      <c r="T59" s="231">
        <v>334.899</v>
      </c>
      <c r="U59" s="230">
        <v>207.341</v>
      </c>
      <c r="V59" s="229">
        <v>0.06</v>
      </c>
      <c r="W59" s="230">
        <v>0.06</v>
      </c>
      <c r="X59" s="229">
        <f t="shared" si="13"/>
        <v>542.3599999999999</v>
      </c>
      <c r="Y59" s="228">
        <f t="shared" si="14"/>
        <v>-0.012521203628585886</v>
      </c>
    </row>
    <row r="60" spans="1:25" s="220" customFormat="1" ht="19.5" customHeight="1" thickBot="1">
      <c r="A60" s="227" t="s">
        <v>56</v>
      </c>
      <c r="B60" s="224">
        <v>109.994</v>
      </c>
      <c r="C60" s="223">
        <v>0</v>
      </c>
      <c r="D60" s="222">
        <v>0</v>
      </c>
      <c r="E60" s="223">
        <v>0</v>
      </c>
      <c r="F60" s="222">
        <f t="shared" si="8"/>
        <v>109.994</v>
      </c>
      <c r="G60" s="225">
        <f t="shared" si="9"/>
        <v>0.0023909394970188795</v>
      </c>
      <c r="H60" s="224">
        <v>133.869</v>
      </c>
      <c r="I60" s="223">
        <v>0</v>
      </c>
      <c r="J60" s="222">
        <v>0</v>
      </c>
      <c r="K60" s="223">
        <v>0</v>
      </c>
      <c r="L60" s="222">
        <f t="shared" si="10"/>
        <v>133.869</v>
      </c>
      <c r="M60" s="226">
        <f t="shared" si="16"/>
        <v>-0.17834599496522718</v>
      </c>
      <c r="N60" s="224">
        <v>239.28399999999996</v>
      </c>
      <c r="O60" s="223">
        <v>7.309</v>
      </c>
      <c r="P60" s="222">
        <v>0</v>
      </c>
      <c r="Q60" s="223">
        <v>0</v>
      </c>
      <c r="R60" s="222">
        <f t="shared" si="11"/>
        <v>246.59299999999996</v>
      </c>
      <c r="S60" s="225">
        <f t="shared" si="12"/>
        <v>0.0017252721377466708</v>
      </c>
      <c r="T60" s="224">
        <v>257.45699999999994</v>
      </c>
      <c r="U60" s="223">
        <v>0</v>
      </c>
      <c r="V60" s="222">
        <v>0</v>
      </c>
      <c r="W60" s="223">
        <v>2.582</v>
      </c>
      <c r="X60" s="222">
        <f t="shared" si="13"/>
        <v>260.03899999999993</v>
      </c>
      <c r="Y60" s="221">
        <f t="shared" si="14"/>
        <v>-0.051707628471113876</v>
      </c>
    </row>
    <row r="61" ht="15" thickTop="1">
      <c r="A61" s="121" t="s">
        <v>43</v>
      </c>
    </row>
    <row r="62" ht="15">
      <c r="A62" s="121" t="s">
        <v>55</v>
      </c>
    </row>
    <row r="63" ht="15">
      <c r="A63" s="128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61:Y65536 M61:M65536 Y3 M3 M5 Y5 Y7:Y8 M7:M8">
    <cfRule type="cellIs" priority="4" dxfId="92" operator="lessThan" stopIfTrue="1">
      <formula>0</formula>
    </cfRule>
  </conditionalFormatting>
  <conditionalFormatting sqref="Y9:Y60 M9:M60">
    <cfRule type="cellIs" priority="5" dxfId="92" operator="lessThan" stopIfTrue="1">
      <formula>0</formula>
    </cfRule>
    <cfRule type="cellIs" priority="6" dxfId="94" operator="greaterThanOrEqual" stopIfTrue="1">
      <formula>0</formula>
    </cfRule>
  </conditionalFormatting>
  <conditionalFormatting sqref="Y54 M54">
    <cfRule type="cellIs" priority="2" dxfId="92" operator="lessThan" stopIfTrue="1">
      <formula>0</formula>
    </cfRule>
    <cfRule type="cellIs" priority="3" dxfId="94" operator="greaterThanOrEqual" stopIfTrue="1">
      <formula>0</formula>
    </cfRule>
  </conditionalFormatting>
  <conditionalFormatting sqref="M6 Y6">
    <cfRule type="cellIs" priority="1" dxfId="92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5:W55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6"/>
  <sheetViews>
    <sheetView showGridLines="0" zoomScale="80" zoomScaleNormal="80" zoomScalePageLayoutView="0" workbookViewId="0" topLeftCell="A1">
      <selection activeCell="T43" sqref="T43:W43"/>
    </sheetView>
  </sheetViews>
  <sheetFormatPr defaultColWidth="8.00390625" defaultRowHeight="15"/>
  <cols>
    <col min="1" max="1" width="20.28125" style="128" customWidth="1"/>
    <col min="2" max="2" width="8.57421875" style="128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421875" style="128" bestFit="1" customWidth="1"/>
    <col min="7" max="7" width="11.28125" style="128" customWidth="1"/>
    <col min="8" max="8" width="9.28125" style="128" bestFit="1" customWidth="1"/>
    <col min="9" max="9" width="9.7109375" style="128" bestFit="1" customWidth="1"/>
    <col min="10" max="10" width="8.57421875" style="128" customWidth="1"/>
    <col min="11" max="11" width="9.7109375" style="128" bestFit="1" customWidth="1"/>
    <col min="12" max="12" width="9.28125" style="128" bestFit="1" customWidth="1"/>
    <col min="13" max="13" width="9.421875" style="128" customWidth="1"/>
    <col min="14" max="14" width="9.7109375" style="128" customWidth="1"/>
    <col min="15" max="15" width="10.8515625" style="128" customWidth="1"/>
    <col min="16" max="16" width="9.57421875" style="128" customWidth="1"/>
    <col min="17" max="17" width="10.140625" style="128" customWidth="1"/>
    <col min="18" max="18" width="10.57421875" style="128" customWidth="1"/>
    <col min="19" max="19" width="11.00390625" style="128" customWidth="1"/>
    <col min="20" max="20" width="10.421875" style="128" customWidth="1"/>
    <col min="21" max="23" width="10.28125" style="128" customWidth="1"/>
    <col min="24" max="24" width="10.421875" style="128" customWidth="1"/>
    <col min="25" max="25" width="8.7109375" style="128" bestFit="1" customWidth="1"/>
    <col min="26" max="16384" width="8.00390625" style="128" customWidth="1"/>
  </cols>
  <sheetData>
    <row r="1" spans="24:25" ht="18.75" thickBot="1">
      <c r="X1" s="571" t="s">
        <v>28</v>
      </c>
      <c r="Y1" s="572"/>
    </row>
    <row r="2" ht="5.25" customHeight="1" thickBot="1"/>
    <row r="3" spans="1:25" ht="24" customHeight="1" thickTop="1">
      <c r="A3" s="627" t="s">
        <v>72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9"/>
    </row>
    <row r="4" spans="1:25" ht="21" customHeight="1" thickBot="1">
      <c r="A4" s="638" t="s">
        <v>45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39"/>
      <c r="U4" s="639"/>
      <c r="V4" s="639"/>
      <c r="W4" s="639"/>
      <c r="X4" s="639"/>
      <c r="Y4" s="640"/>
    </row>
    <row r="5" spans="1:25" s="270" customFormat="1" ht="18" customHeight="1" thickBot="1" thickTop="1">
      <c r="A5" s="576" t="s">
        <v>71</v>
      </c>
      <c r="B5" s="644" t="s">
        <v>36</v>
      </c>
      <c r="C5" s="645"/>
      <c r="D5" s="645"/>
      <c r="E5" s="645"/>
      <c r="F5" s="645"/>
      <c r="G5" s="645"/>
      <c r="H5" s="645"/>
      <c r="I5" s="645"/>
      <c r="J5" s="646"/>
      <c r="K5" s="646"/>
      <c r="L5" s="646"/>
      <c r="M5" s="647"/>
      <c r="N5" s="644" t="s">
        <v>35</v>
      </c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8"/>
    </row>
    <row r="6" spans="1:25" s="168" customFormat="1" ht="26.25" customHeight="1" thickBot="1">
      <c r="A6" s="577"/>
      <c r="B6" s="633" t="s">
        <v>151</v>
      </c>
      <c r="C6" s="634"/>
      <c r="D6" s="634"/>
      <c r="E6" s="634"/>
      <c r="F6" s="634"/>
      <c r="G6" s="630" t="s">
        <v>34</v>
      </c>
      <c r="H6" s="633" t="s">
        <v>151</v>
      </c>
      <c r="I6" s="634"/>
      <c r="J6" s="634"/>
      <c r="K6" s="634"/>
      <c r="L6" s="634"/>
      <c r="M6" s="641" t="s">
        <v>33</v>
      </c>
      <c r="N6" s="633" t="s">
        <v>153</v>
      </c>
      <c r="O6" s="634"/>
      <c r="P6" s="634"/>
      <c r="Q6" s="634"/>
      <c r="R6" s="634"/>
      <c r="S6" s="630" t="s">
        <v>34</v>
      </c>
      <c r="T6" s="633" t="s">
        <v>154</v>
      </c>
      <c r="U6" s="634"/>
      <c r="V6" s="634"/>
      <c r="W6" s="634"/>
      <c r="X6" s="634"/>
      <c r="Y6" s="635" t="s">
        <v>33</v>
      </c>
    </row>
    <row r="7" spans="1:25" s="168" customFormat="1" ht="26.25" customHeight="1">
      <c r="A7" s="578"/>
      <c r="B7" s="570" t="s">
        <v>22</v>
      </c>
      <c r="C7" s="566"/>
      <c r="D7" s="565" t="s">
        <v>21</v>
      </c>
      <c r="E7" s="566"/>
      <c r="F7" s="653" t="s">
        <v>17</v>
      </c>
      <c r="G7" s="631"/>
      <c r="H7" s="570" t="s">
        <v>22</v>
      </c>
      <c r="I7" s="566"/>
      <c r="J7" s="565" t="s">
        <v>21</v>
      </c>
      <c r="K7" s="566"/>
      <c r="L7" s="653" t="s">
        <v>17</v>
      </c>
      <c r="M7" s="642"/>
      <c r="N7" s="570" t="s">
        <v>22</v>
      </c>
      <c r="O7" s="566"/>
      <c r="P7" s="565" t="s">
        <v>21</v>
      </c>
      <c r="Q7" s="566"/>
      <c r="R7" s="653" t="s">
        <v>17</v>
      </c>
      <c r="S7" s="631"/>
      <c r="T7" s="570" t="s">
        <v>22</v>
      </c>
      <c r="U7" s="566"/>
      <c r="V7" s="565" t="s">
        <v>21</v>
      </c>
      <c r="W7" s="566"/>
      <c r="X7" s="653" t="s">
        <v>17</v>
      </c>
      <c r="Y7" s="636"/>
    </row>
    <row r="8" spans="1:25" s="266" customFormat="1" ht="15" customHeight="1" thickBot="1">
      <c r="A8" s="579"/>
      <c r="B8" s="269" t="s">
        <v>31</v>
      </c>
      <c r="C8" s="267" t="s">
        <v>30</v>
      </c>
      <c r="D8" s="268" t="s">
        <v>31</v>
      </c>
      <c r="E8" s="267" t="s">
        <v>30</v>
      </c>
      <c r="F8" s="626"/>
      <c r="G8" s="632"/>
      <c r="H8" s="269" t="s">
        <v>31</v>
      </c>
      <c r="I8" s="267" t="s">
        <v>30</v>
      </c>
      <c r="J8" s="268" t="s">
        <v>31</v>
      </c>
      <c r="K8" s="267" t="s">
        <v>30</v>
      </c>
      <c r="L8" s="626"/>
      <c r="M8" s="643"/>
      <c r="N8" s="269" t="s">
        <v>31</v>
      </c>
      <c r="O8" s="267" t="s">
        <v>30</v>
      </c>
      <c r="P8" s="268" t="s">
        <v>31</v>
      </c>
      <c r="Q8" s="267" t="s">
        <v>30</v>
      </c>
      <c r="R8" s="626"/>
      <c r="S8" s="632"/>
      <c r="T8" s="269" t="s">
        <v>31</v>
      </c>
      <c r="U8" s="267" t="s">
        <v>30</v>
      </c>
      <c r="V8" s="268" t="s">
        <v>31</v>
      </c>
      <c r="W8" s="267" t="s">
        <v>30</v>
      </c>
      <c r="X8" s="626"/>
      <c r="Y8" s="637"/>
    </row>
    <row r="9" spans="1:25" s="157" customFormat="1" ht="18" customHeight="1" thickBot="1" thickTop="1">
      <c r="A9" s="329" t="s">
        <v>24</v>
      </c>
      <c r="B9" s="321">
        <f>B10+B14+B24+B32+B38+B43</f>
        <v>24785.475999999995</v>
      </c>
      <c r="C9" s="320">
        <f>C10+C14+C24+C32+C38+C43</f>
        <v>15882.218000000003</v>
      </c>
      <c r="D9" s="319">
        <f>D10+D14+D24+D32+D38+D43</f>
        <v>3305.783999999999</v>
      </c>
      <c r="E9" s="320">
        <f>E10+E14+E24+E32+E38+E43</f>
        <v>2031.032</v>
      </c>
      <c r="F9" s="319">
        <f>SUM(B9:E9)</f>
        <v>46004.509999999995</v>
      </c>
      <c r="G9" s="322">
        <f>F9/$F$9</f>
        <v>1</v>
      </c>
      <c r="H9" s="321">
        <f>H10+H14+H24+H32+H38+H43</f>
        <v>25006.330000000005</v>
      </c>
      <c r="I9" s="320">
        <f>I10+I14+I24+I32+I38+I43</f>
        <v>18303.338</v>
      </c>
      <c r="J9" s="319">
        <f>J10+J14+J24+J32+J38+J43</f>
        <v>2734.7410000000004</v>
      </c>
      <c r="K9" s="320">
        <f>K10+K14+K24+K32+K38+K43</f>
        <v>1962.8159999999996</v>
      </c>
      <c r="L9" s="319">
        <f>SUM(H9:K9)</f>
        <v>48007.225000000006</v>
      </c>
      <c r="M9" s="446">
        <f>IF(ISERROR(F9/L9-1),"         /0",(F9/L9-1))</f>
        <v>-0.04171694989660435</v>
      </c>
      <c r="N9" s="321">
        <f>N10+N14+N24+N32+N38+N43</f>
        <v>80131.38099999998</v>
      </c>
      <c r="O9" s="320">
        <f>O10+O14+O24+O32+O38+O43</f>
        <v>46140.609000000004</v>
      </c>
      <c r="P9" s="319">
        <f>P10+P14+P24+P32+P38+P43</f>
        <v>10587.080000000002</v>
      </c>
      <c r="Q9" s="320">
        <f>Q10+Q14+Q24+Q32+Q38+Q43</f>
        <v>6070.845</v>
      </c>
      <c r="R9" s="319">
        <f>SUM(N9:Q9)</f>
        <v>142929.915</v>
      </c>
      <c r="S9" s="322">
        <f>R9/$R$9</f>
        <v>1</v>
      </c>
      <c r="T9" s="321">
        <f>T10+T14+T24+T32+T38+T43</f>
        <v>76691.71899999998</v>
      </c>
      <c r="U9" s="320">
        <f>U10+U14+U24+U32+U38+U43</f>
        <v>48392.234000000004</v>
      </c>
      <c r="V9" s="319">
        <f>V10+V14+V24+V32+V38+V43</f>
        <v>7185.397000000003</v>
      </c>
      <c r="W9" s="320">
        <f>W10+W14+W24+W32+W38+W43</f>
        <v>4245.0610000000015</v>
      </c>
      <c r="X9" s="319">
        <f>SUM(T9:W9)</f>
        <v>136514.41099999996</v>
      </c>
      <c r="Y9" s="318">
        <f>IF(ISERROR(R9/X9-1),"         /0",(R9/X9-1))</f>
        <v>0.0469950677954436</v>
      </c>
    </row>
    <row r="10" spans="1:25" s="283" customFormat="1" ht="19.5" customHeight="1" thickTop="1">
      <c r="A10" s="292" t="s">
        <v>61</v>
      </c>
      <c r="B10" s="289">
        <f>SUM(B11:B13)</f>
        <v>16625.977</v>
      </c>
      <c r="C10" s="288">
        <f>SUM(C11:C13)</f>
        <v>7897.893999999999</v>
      </c>
      <c r="D10" s="287">
        <f>SUM(D11:D13)</f>
        <v>3091.5559999999996</v>
      </c>
      <c r="E10" s="286">
        <f>SUM(E11:E13)</f>
        <v>1596.988</v>
      </c>
      <c r="F10" s="287">
        <f aca="true" t="shared" si="0" ref="F10:F43">SUM(B10:E10)</f>
        <v>29212.415</v>
      </c>
      <c r="G10" s="290">
        <f aca="true" t="shared" si="1" ref="G10:G43">F10/$F$9</f>
        <v>0.6349902433478806</v>
      </c>
      <c r="H10" s="289">
        <f>SUM(H11:H13)</f>
        <v>15107.174000000005</v>
      </c>
      <c r="I10" s="288">
        <f>SUM(I11:I13)</f>
        <v>8965.18</v>
      </c>
      <c r="J10" s="287">
        <f>SUM(J11:J13)</f>
        <v>2733.4080000000004</v>
      </c>
      <c r="K10" s="286">
        <f>SUM(K11:K13)</f>
        <v>1599.1469999999997</v>
      </c>
      <c r="L10" s="287">
        <f aca="true" t="shared" si="2" ref="L10:L43">SUM(H10:K10)</f>
        <v>28404.909000000007</v>
      </c>
      <c r="M10" s="291">
        <f aca="true" t="shared" si="3" ref="M10:M22">IF(ISERROR(F10/L10-1),"         /0",(F10/L10-1))</f>
        <v>0.028428395950854668</v>
      </c>
      <c r="N10" s="289">
        <f>SUM(N11:N13)</f>
        <v>56062.83799999999</v>
      </c>
      <c r="O10" s="288">
        <f>SUM(O11:O13)</f>
        <v>22102.383</v>
      </c>
      <c r="P10" s="287">
        <f>SUM(P11:P13)</f>
        <v>8845.112000000001</v>
      </c>
      <c r="Q10" s="286">
        <f>SUM(Q11:Q13)</f>
        <v>4243.964</v>
      </c>
      <c r="R10" s="287">
        <f aca="true" t="shared" si="4" ref="R10:R43">SUM(N10:Q10)</f>
        <v>91254.29699999999</v>
      </c>
      <c r="S10" s="290">
        <f aca="true" t="shared" si="5" ref="S10:S43">R10/$R$9</f>
        <v>0.6384548469087103</v>
      </c>
      <c r="T10" s="289">
        <f>SUM(T11:T13)</f>
        <v>49438.043</v>
      </c>
      <c r="U10" s="288">
        <f>SUM(U11:U13)</f>
        <v>24553.781000000006</v>
      </c>
      <c r="V10" s="287">
        <f>SUM(V11:V13)</f>
        <v>7028.262000000002</v>
      </c>
      <c r="W10" s="286">
        <f>SUM(W11:W13)</f>
        <v>3060.0840000000003</v>
      </c>
      <c r="X10" s="287">
        <f aca="true" t="shared" si="6" ref="X10:X39">SUM(T10:W10)</f>
        <v>84080.17000000001</v>
      </c>
      <c r="Y10" s="284">
        <f aca="true" t="shared" si="7" ref="Y10:Y43">IF(ISERROR(R10/X10-1),"         /0",IF(R10/X10&gt;5,"  *  ",(R10/X10-1)))</f>
        <v>0.0853248393765138</v>
      </c>
    </row>
    <row r="11" spans="1:25" ht="19.5" customHeight="1">
      <c r="A11" s="235" t="s">
        <v>319</v>
      </c>
      <c r="B11" s="233">
        <v>16252.675</v>
      </c>
      <c r="C11" s="230">
        <v>7241.584999999999</v>
      </c>
      <c r="D11" s="229">
        <v>2917.5209999999997</v>
      </c>
      <c r="E11" s="281">
        <v>1596.988</v>
      </c>
      <c r="F11" s="229">
        <f t="shared" si="0"/>
        <v>28008.769</v>
      </c>
      <c r="G11" s="232">
        <f t="shared" si="1"/>
        <v>0.6088265911320434</v>
      </c>
      <c r="H11" s="233">
        <v>14783.493000000004</v>
      </c>
      <c r="I11" s="230">
        <v>8402.252</v>
      </c>
      <c r="J11" s="229">
        <v>2476.001</v>
      </c>
      <c r="K11" s="281">
        <v>1599.1239999999998</v>
      </c>
      <c r="L11" s="229">
        <f t="shared" si="2"/>
        <v>27260.870000000003</v>
      </c>
      <c r="M11" s="234">
        <f t="shared" si="3"/>
        <v>0.027434891109491266</v>
      </c>
      <c r="N11" s="233">
        <v>55010.90099999998</v>
      </c>
      <c r="O11" s="230">
        <v>20517.58</v>
      </c>
      <c r="P11" s="229">
        <v>8242.514000000001</v>
      </c>
      <c r="Q11" s="281">
        <v>4243.964</v>
      </c>
      <c r="R11" s="229">
        <f t="shared" si="4"/>
        <v>88014.95899999997</v>
      </c>
      <c r="S11" s="232">
        <f t="shared" si="5"/>
        <v>0.6157910259724143</v>
      </c>
      <c r="T11" s="233">
        <v>48320.901999999995</v>
      </c>
      <c r="U11" s="230">
        <v>22998.034000000007</v>
      </c>
      <c r="V11" s="229">
        <v>6625.118000000002</v>
      </c>
      <c r="W11" s="281">
        <v>3060.061</v>
      </c>
      <c r="X11" s="229">
        <f t="shared" si="6"/>
        <v>81004.115</v>
      </c>
      <c r="Y11" s="228">
        <f t="shared" si="7"/>
        <v>0.08654923271490556</v>
      </c>
    </row>
    <row r="12" spans="1:25" ht="19.5" customHeight="1">
      <c r="A12" s="235" t="s">
        <v>348</v>
      </c>
      <c r="B12" s="233">
        <v>226.85500000000002</v>
      </c>
      <c r="C12" s="230">
        <v>526.379</v>
      </c>
      <c r="D12" s="229">
        <v>174.035</v>
      </c>
      <c r="E12" s="281">
        <v>0</v>
      </c>
      <c r="F12" s="229">
        <f t="shared" si="0"/>
        <v>927.269</v>
      </c>
      <c r="G12" s="232">
        <f t="shared" si="1"/>
        <v>0.020156045570314737</v>
      </c>
      <c r="H12" s="233">
        <v>190.608</v>
      </c>
      <c r="I12" s="230">
        <v>444.62300000000005</v>
      </c>
      <c r="J12" s="229">
        <v>257.40700000000004</v>
      </c>
      <c r="K12" s="281">
        <v>0.023</v>
      </c>
      <c r="L12" s="229">
        <f t="shared" si="2"/>
        <v>892.6610000000001</v>
      </c>
      <c r="M12" s="234">
        <f t="shared" si="3"/>
        <v>0.0387694768786806</v>
      </c>
      <c r="N12" s="233">
        <v>651.9739999999999</v>
      </c>
      <c r="O12" s="230">
        <v>1204.5500000000002</v>
      </c>
      <c r="P12" s="229">
        <v>602.553</v>
      </c>
      <c r="Q12" s="281"/>
      <c r="R12" s="229">
        <f t="shared" si="4"/>
        <v>2459.077</v>
      </c>
      <c r="S12" s="232">
        <f t="shared" si="5"/>
        <v>0.017204774801692146</v>
      </c>
      <c r="T12" s="233">
        <v>690.069</v>
      </c>
      <c r="U12" s="230">
        <v>1245.112</v>
      </c>
      <c r="V12" s="229">
        <v>403.144</v>
      </c>
      <c r="W12" s="281">
        <v>0.023</v>
      </c>
      <c r="X12" s="229">
        <f t="shared" si="6"/>
        <v>2338.348</v>
      </c>
      <c r="Y12" s="228">
        <f t="shared" si="7"/>
        <v>0.05163003966903146</v>
      </c>
    </row>
    <row r="13" spans="1:25" ht="19.5" customHeight="1" thickBot="1">
      <c r="A13" s="258" t="s">
        <v>320</v>
      </c>
      <c r="B13" s="255">
        <v>146.44699999999997</v>
      </c>
      <c r="C13" s="254">
        <v>129.93</v>
      </c>
      <c r="D13" s="253">
        <v>0</v>
      </c>
      <c r="E13" s="297">
        <v>0</v>
      </c>
      <c r="F13" s="253">
        <f t="shared" si="0"/>
        <v>276.37699999999995</v>
      </c>
      <c r="G13" s="256">
        <f t="shared" si="1"/>
        <v>0.0060076066455223625</v>
      </c>
      <c r="H13" s="255">
        <v>133.07299999999998</v>
      </c>
      <c r="I13" s="254">
        <v>118.305</v>
      </c>
      <c r="J13" s="253"/>
      <c r="K13" s="297"/>
      <c r="L13" s="253">
        <f t="shared" si="2"/>
        <v>251.378</v>
      </c>
      <c r="M13" s="257">
        <f t="shared" si="3"/>
        <v>0.09944784348670122</v>
      </c>
      <c r="N13" s="255">
        <v>399.963</v>
      </c>
      <c r="O13" s="254">
        <v>380.253</v>
      </c>
      <c r="P13" s="253">
        <v>0.045</v>
      </c>
      <c r="Q13" s="297"/>
      <c r="R13" s="253">
        <f t="shared" si="4"/>
        <v>780.261</v>
      </c>
      <c r="S13" s="256">
        <f t="shared" si="5"/>
        <v>0.005459046134603802</v>
      </c>
      <c r="T13" s="255">
        <v>427.07199999999995</v>
      </c>
      <c r="U13" s="254">
        <v>310.635</v>
      </c>
      <c r="V13" s="253"/>
      <c r="W13" s="297"/>
      <c r="X13" s="253">
        <f t="shared" si="6"/>
        <v>737.7069999999999</v>
      </c>
      <c r="Y13" s="252">
        <f t="shared" si="7"/>
        <v>0.057684148313625894</v>
      </c>
    </row>
    <row r="14" spans="1:25" s="283" customFormat="1" ht="19.5" customHeight="1">
      <c r="A14" s="292" t="s">
        <v>60</v>
      </c>
      <c r="B14" s="289">
        <f>SUM(B15:B23)</f>
        <v>3505.521999999999</v>
      </c>
      <c r="C14" s="288">
        <f>SUM(C15:C23)</f>
        <v>4393.895</v>
      </c>
      <c r="D14" s="287">
        <f>SUM(D15:D23)</f>
        <v>96.993</v>
      </c>
      <c r="E14" s="286">
        <f>SUM(E15:E23)</f>
        <v>375.743</v>
      </c>
      <c r="F14" s="287">
        <f t="shared" si="0"/>
        <v>8372.153</v>
      </c>
      <c r="G14" s="290">
        <f t="shared" si="1"/>
        <v>0.1819854835971517</v>
      </c>
      <c r="H14" s="289">
        <f>SUM(H15:H23)</f>
        <v>3627.7760000000007</v>
      </c>
      <c r="I14" s="288">
        <f>SUM(I15:I23)</f>
        <v>5959.323</v>
      </c>
      <c r="J14" s="287">
        <f>SUM(J15:J23)</f>
        <v>0.1</v>
      </c>
      <c r="K14" s="286">
        <f>SUM(K15:K23)</f>
        <v>208.56099999999998</v>
      </c>
      <c r="L14" s="287">
        <f t="shared" si="2"/>
        <v>9795.760000000002</v>
      </c>
      <c r="M14" s="291">
        <f t="shared" si="3"/>
        <v>-0.14532889740050814</v>
      </c>
      <c r="N14" s="289">
        <f>SUM(N15:N23)</f>
        <v>9908.004</v>
      </c>
      <c r="O14" s="288">
        <f>SUM(O15:O23)</f>
        <v>13591.029</v>
      </c>
      <c r="P14" s="287">
        <f>SUM(P15:P23)</f>
        <v>256.141</v>
      </c>
      <c r="Q14" s="286">
        <f>SUM(Q15:Q23)</f>
        <v>1414.4419999999998</v>
      </c>
      <c r="R14" s="287">
        <f t="shared" si="4"/>
        <v>25169.616</v>
      </c>
      <c r="S14" s="290">
        <f t="shared" si="5"/>
        <v>0.17609760699850693</v>
      </c>
      <c r="T14" s="289">
        <f>SUM(T15:T23)</f>
        <v>9393.996000000001</v>
      </c>
      <c r="U14" s="288">
        <f>SUM(U15:U23)</f>
        <v>14808.078</v>
      </c>
      <c r="V14" s="287">
        <f>SUM(V15:V23)</f>
        <v>0.191</v>
      </c>
      <c r="W14" s="286">
        <f>SUM(W15:W23)</f>
        <v>709.3740000000001</v>
      </c>
      <c r="X14" s="287">
        <f t="shared" si="6"/>
        <v>24911.639</v>
      </c>
      <c r="Y14" s="284">
        <f t="shared" si="7"/>
        <v>0.010355681535044736</v>
      </c>
    </row>
    <row r="15" spans="1:25" ht="19.5" customHeight="1">
      <c r="A15" s="250" t="s">
        <v>321</v>
      </c>
      <c r="B15" s="247">
        <v>816.9939999999999</v>
      </c>
      <c r="C15" s="245">
        <v>1325.0089999999998</v>
      </c>
      <c r="D15" s="246">
        <v>61.948</v>
      </c>
      <c r="E15" s="293">
        <v>138.606</v>
      </c>
      <c r="F15" s="229">
        <f t="shared" si="0"/>
        <v>2342.557</v>
      </c>
      <c r="G15" s="232">
        <f t="shared" si="1"/>
        <v>0.05092015978433419</v>
      </c>
      <c r="H15" s="233">
        <v>677.381</v>
      </c>
      <c r="I15" s="245">
        <v>2428.2389999999996</v>
      </c>
      <c r="J15" s="246">
        <v>0</v>
      </c>
      <c r="K15" s="245">
        <v>44.485</v>
      </c>
      <c r="L15" s="229">
        <f t="shared" si="2"/>
        <v>3150.1049999999996</v>
      </c>
      <c r="M15" s="249">
        <f t="shared" si="3"/>
        <v>-0.2563558992478028</v>
      </c>
      <c r="N15" s="247">
        <v>2056.1249999999995</v>
      </c>
      <c r="O15" s="245">
        <v>5433.832000000001</v>
      </c>
      <c r="P15" s="246">
        <v>71.64500000000001</v>
      </c>
      <c r="Q15" s="245">
        <v>340.153</v>
      </c>
      <c r="R15" s="246">
        <f t="shared" si="4"/>
        <v>7901.755000000001</v>
      </c>
      <c r="S15" s="248">
        <f t="shared" si="5"/>
        <v>0.05528412299132761</v>
      </c>
      <c r="T15" s="251">
        <v>1926.74</v>
      </c>
      <c r="U15" s="245">
        <v>7242.394999999999</v>
      </c>
      <c r="V15" s="246">
        <v>0</v>
      </c>
      <c r="W15" s="293">
        <v>283.856</v>
      </c>
      <c r="X15" s="246">
        <f t="shared" si="6"/>
        <v>9452.990999999998</v>
      </c>
      <c r="Y15" s="244">
        <f t="shared" si="7"/>
        <v>-0.16410001871365343</v>
      </c>
    </row>
    <row r="16" spans="1:25" ht="19.5" customHeight="1">
      <c r="A16" s="250" t="s">
        <v>322</v>
      </c>
      <c r="B16" s="247">
        <v>752.6689999999999</v>
      </c>
      <c r="C16" s="245">
        <v>521.756</v>
      </c>
      <c r="D16" s="246">
        <v>0.08</v>
      </c>
      <c r="E16" s="293">
        <v>20.005</v>
      </c>
      <c r="F16" s="246">
        <f t="shared" si="0"/>
        <v>1294.5099999999998</v>
      </c>
      <c r="G16" s="248">
        <f t="shared" si="1"/>
        <v>0.028138762916940098</v>
      </c>
      <c r="H16" s="247">
        <v>671.2070000000001</v>
      </c>
      <c r="I16" s="245">
        <v>641.248</v>
      </c>
      <c r="J16" s="246">
        <v>0</v>
      </c>
      <c r="K16" s="245">
        <v>11.004</v>
      </c>
      <c r="L16" s="246">
        <f t="shared" si="2"/>
        <v>1323.459</v>
      </c>
      <c r="M16" s="249">
        <f t="shared" si="3"/>
        <v>-0.02187374146082377</v>
      </c>
      <c r="N16" s="247">
        <v>2459.963</v>
      </c>
      <c r="O16" s="245">
        <v>1498.8000000000002</v>
      </c>
      <c r="P16" s="246">
        <v>45.071</v>
      </c>
      <c r="Q16" s="245">
        <v>79.033</v>
      </c>
      <c r="R16" s="246">
        <f t="shared" si="4"/>
        <v>4082.867</v>
      </c>
      <c r="S16" s="248">
        <f t="shared" si="5"/>
        <v>0.028565517582515878</v>
      </c>
      <c r="T16" s="251">
        <v>2064.4979999999996</v>
      </c>
      <c r="U16" s="245">
        <v>1210.27</v>
      </c>
      <c r="V16" s="246">
        <v>0</v>
      </c>
      <c r="W16" s="245">
        <v>27.153999999999996</v>
      </c>
      <c r="X16" s="246">
        <f t="shared" si="6"/>
        <v>3301.9219999999996</v>
      </c>
      <c r="Y16" s="244">
        <f t="shared" si="7"/>
        <v>0.23651224953224226</v>
      </c>
    </row>
    <row r="17" spans="1:25" ht="19.5" customHeight="1">
      <c r="A17" s="250" t="s">
        <v>325</v>
      </c>
      <c r="B17" s="247">
        <v>513.871</v>
      </c>
      <c r="C17" s="245">
        <v>778.1179999999999</v>
      </c>
      <c r="D17" s="246">
        <v>0.065</v>
      </c>
      <c r="E17" s="293">
        <v>0</v>
      </c>
      <c r="F17" s="246">
        <f>SUM(B17:E17)</f>
        <v>1292.054</v>
      </c>
      <c r="G17" s="248">
        <f>F17/$F$9</f>
        <v>0.02808537684674829</v>
      </c>
      <c r="H17" s="247">
        <v>384.683</v>
      </c>
      <c r="I17" s="245">
        <v>602.8019999999999</v>
      </c>
      <c r="J17" s="246">
        <v>0</v>
      </c>
      <c r="K17" s="245"/>
      <c r="L17" s="246">
        <f>SUM(H17:K17)</f>
        <v>987.4849999999999</v>
      </c>
      <c r="M17" s="249">
        <f>IF(ISERROR(F17/L17-1),"         /0",(F17/L17-1))</f>
        <v>0.30842898879476666</v>
      </c>
      <c r="N17" s="247">
        <v>1363.347</v>
      </c>
      <c r="O17" s="245">
        <v>2246.586</v>
      </c>
      <c r="P17" s="246">
        <v>0.065</v>
      </c>
      <c r="Q17" s="245">
        <v>0</v>
      </c>
      <c r="R17" s="246">
        <f>SUM(N17:Q17)</f>
        <v>3609.998</v>
      </c>
      <c r="S17" s="248">
        <f>R17/$R$9</f>
        <v>0.02525711989683895</v>
      </c>
      <c r="T17" s="251">
        <v>866.653</v>
      </c>
      <c r="U17" s="245">
        <v>1197.3220000000001</v>
      </c>
      <c r="V17" s="246">
        <v>0</v>
      </c>
      <c r="W17" s="245">
        <v>26.576</v>
      </c>
      <c r="X17" s="246">
        <f>SUM(T17:W17)</f>
        <v>2090.5510000000004</v>
      </c>
      <c r="Y17" s="244">
        <f>IF(ISERROR(R17/X17-1),"         /0",IF(R17/X17&gt;5,"  *  ",(R17/X17-1)))</f>
        <v>0.7268165187072688</v>
      </c>
    </row>
    <row r="18" spans="1:25" ht="19.5" customHeight="1">
      <c r="A18" s="250" t="s">
        <v>324</v>
      </c>
      <c r="B18" s="247">
        <v>333.808</v>
      </c>
      <c r="C18" s="245">
        <v>866.4650000000001</v>
      </c>
      <c r="D18" s="246">
        <v>0</v>
      </c>
      <c r="E18" s="293">
        <v>37.539</v>
      </c>
      <c r="F18" s="246">
        <f t="shared" si="0"/>
        <v>1237.8120000000001</v>
      </c>
      <c r="G18" s="248">
        <f t="shared" si="1"/>
        <v>0.026906318532682997</v>
      </c>
      <c r="H18" s="247">
        <v>381.14200000000005</v>
      </c>
      <c r="I18" s="245">
        <v>1288.435</v>
      </c>
      <c r="J18" s="246">
        <v>0.1</v>
      </c>
      <c r="K18" s="245">
        <v>39.572</v>
      </c>
      <c r="L18" s="246">
        <f t="shared" si="2"/>
        <v>1709.2489999999998</v>
      </c>
      <c r="M18" s="249">
        <f t="shared" si="3"/>
        <v>-0.2758152849584816</v>
      </c>
      <c r="N18" s="247">
        <v>964.8169999999999</v>
      </c>
      <c r="O18" s="245">
        <v>2321.138</v>
      </c>
      <c r="P18" s="246">
        <v>0</v>
      </c>
      <c r="Q18" s="245">
        <v>259.046</v>
      </c>
      <c r="R18" s="246">
        <f t="shared" si="4"/>
        <v>3545.0009999999997</v>
      </c>
      <c r="S18" s="248">
        <f t="shared" si="5"/>
        <v>0.024802372547412483</v>
      </c>
      <c r="T18" s="251">
        <v>990.0470000000001</v>
      </c>
      <c r="U18" s="245">
        <v>2777.870999999999</v>
      </c>
      <c r="V18" s="246">
        <v>0.1</v>
      </c>
      <c r="W18" s="245">
        <v>99.09</v>
      </c>
      <c r="X18" s="246">
        <f t="shared" si="6"/>
        <v>3867.1079999999993</v>
      </c>
      <c r="Y18" s="244">
        <f t="shared" si="7"/>
        <v>-0.08329402747479497</v>
      </c>
    </row>
    <row r="19" spans="1:25" ht="19.5" customHeight="1">
      <c r="A19" s="250" t="s">
        <v>323</v>
      </c>
      <c r="B19" s="247">
        <v>587.271</v>
      </c>
      <c r="C19" s="245">
        <v>212.976</v>
      </c>
      <c r="D19" s="246">
        <v>34.9</v>
      </c>
      <c r="E19" s="293">
        <v>179.59300000000002</v>
      </c>
      <c r="F19" s="246">
        <f t="shared" si="0"/>
        <v>1014.74</v>
      </c>
      <c r="G19" s="248">
        <f t="shared" si="1"/>
        <v>0.022057402632915776</v>
      </c>
      <c r="H19" s="247">
        <v>979.348</v>
      </c>
      <c r="I19" s="245">
        <v>295.52</v>
      </c>
      <c r="J19" s="246">
        <v>0</v>
      </c>
      <c r="K19" s="245">
        <v>113.49999999999999</v>
      </c>
      <c r="L19" s="246">
        <f t="shared" si="2"/>
        <v>1388.368</v>
      </c>
      <c r="M19" s="249">
        <f t="shared" si="3"/>
        <v>-0.26911308817258817</v>
      </c>
      <c r="N19" s="247">
        <v>1784.5330000000001</v>
      </c>
      <c r="O19" s="245">
        <v>655.493</v>
      </c>
      <c r="P19" s="246">
        <v>139.36</v>
      </c>
      <c r="Q19" s="245">
        <v>696.9339999999999</v>
      </c>
      <c r="R19" s="246">
        <f t="shared" si="4"/>
        <v>3276.32</v>
      </c>
      <c r="S19" s="248">
        <f t="shared" si="5"/>
        <v>0.022922563131727882</v>
      </c>
      <c r="T19" s="251">
        <v>2269.1110000000003</v>
      </c>
      <c r="U19" s="245">
        <v>856.8420000000001</v>
      </c>
      <c r="V19" s="246">
        <v>0.091</v>
      </c>
      <c r="W19" s="245">
        <v>196.08999999999997</v>
      </c>
      <c r="X19" s="246">
        <f t="shared" si="6"/>
        <v>3322.1340000000005</v>
      </c>
      <c r="Y19" s="244">
        <f t="shared" si="7"/>
        <v>-0.013790533434232422</v>
      </c>
    </row>
    <row r="20" spans="1:25" ht="19.5" customHeight="1">
      <c r="A20" s="250" t="s">
        <v>326</v>
      </c>
      <c r="B20" s="247">
        <v>183.75900000000001</v>
      </c>
      <c r="C20" s="245">
        <v>481.35699999999997</v>
      </c>
      <c r="D20" s="246">
        <v>0</v>
      </c>
      <c r="E20" s="293">
        <v>0</v>
      </c>
      <c r="F20" s="246">
        <f t="shared" si="0"/>
        <v>665.116</v>
      </c>
      <c r="G20" s="248">
        <f t="shared" si="1"/>
        <v>0.01445762600232021</v>
      </c>
      <c r="H20" s="247">
        <v>168.23000000000002</v>
      </c>
      <c r="I20" s="245">
        <v>546.276</v>
      </c>
      <c r="J20" s="246">
        <v>0</v>
      </c>
      <c r="K20" s="245"/>
      <c r="L20" s="246">
        <f t="shared" si="2"/>
        <v>714.506</v>
      </c>
      <c r="M20" s="249">
        <f t="shared" si="3"/>
        <v>-0.06912468194808719</v>
      </c>
      <c r="N20" s="247">
        <v>484.54699999999997</v>
      </c>
      <c r="O20" s="245">
        <v>1005.512</v>
      </c>
      <c r="P20" s="246">
        <v>0</v>
      </c>
      <c r="Q20" s="245">
        <v>0</v>
      </c>
      <c r="R20" s="246">
        <f t="shared" si="4"/>
        <v>1490.059</v>
      </c>
      <c r="S20" s="248">
        <f t="shared" si="5"/>
        <v>0.010425102400711565</v>
      </c>
      <c r="T20" s="251">
        <v>452.64200000000005</v>
      </c>
      <c r="U20" s="245">
        <v>1087.263</v>
      </c>
      <c r="V20" s="246">
        <v>0</v>
      </c>
      <c r="W20" s="245">
        <v>76.585</v>
      </c>
      <c r="X20" s="246">
        <f t="shared" si="6"/>
        <v>1616.49</v>
      </c>
      <c r="Y20" s="244">
        <f t="shared" si="7"/>
        <v>-0.078213289287283</v>
      </c>
    </row>
    <row r="21" spans="1:25" ht="19.5" customHeight="1">
      <c r="A21" s="250" t="s">
        <v>329</v>
      </c>
      <c r="B21" s="247">
        <v>296.78</v>
      </c>
      <c r="C21" s="245">
        <v>2.288</v>
      </c>
      <c r="D21" s="246">
        <v>0</v>
      </c>
      <c r="E21" s="293">
        <v>0</v>
      </c>
      <c r="F21" s="246">
        <f t="shared" si="0"/>
        <v>299.068</v>
      </c>
      <c r="G21" s="248">
        <f t="shared" si="1"/>
        <v>0.006500840895816519</v>
      </c>
      <c r="H21" s="247">
        <v>350.724</v>
      </c>
      <c r="I21" s="245">
        <v>0</v>
      </c>
      <c r="J21" s="246"/>
      <c r="K21" s="245"/>
      <c r="L21" s="246">
        <f t="shared" si="2"/>
        <v>350.724</v>
      </c>
      <c r="M21" s="249">
        <f t="shared" si="3"/>
        <v>-0.147283904152553</v>
      </c>
      <c r="N21" s="247">
        <v>740.316</v>
      </c>
      <c r="O21" s="245">
        <v>2.288</v>
      </c>
      <c r="P21" s="246"/>
      <c r="Q21" s="245"/>
      <c r="R21" s="246">
        <f t="shared" si="4"/>
        <v>742.604</v>
      </c>
      <c r="S21" s="248">
        <f t="shared" si="5"/>
        <v>0.005195581344885009</v>
      </c>
      <c r="T21" s="251">
        <v>792.4839999999999</v>
      </c>
      <c r="U21" s="245">
        <v>0</v>
      </c>
      <c r="V21" s="246"/>
      <c r="W21" s="245"/>
      <c r="X21" s="246">
        <f t="shared" si="6"/>
        <v>792.4839999999999</v>
      </c>
      <c r="Y21" s="244">
        <f t="shared" si="7"/>
        <v>-0.06294133383134537</v>
      </c>
    </row>
    <row r="22" spans="1:25" ht="18.75" customHeight="1">
      <c r="A22" s="250" t="s">
        <v>328</v>
      </c>
      <c r="B22" s="247">
        <v>0.185</v>
      </c>
      <c r="C22" s="245">
        <v>198.305</v>
      </c>
      <c r="D22" s="246">
        <v>0</v>
      </c>
      <c r="E22" s="245">
        <v>0</v>
      </c>
      <c r="F22" s="246">
        <f t="shared" si="0"/>
        <v>198.49</v>
      </c>
      <c r="G22" s="248">
        <f t="shared" si="1"/>
        <v>0.004314576983865278</v>
      </c>
      <c r="H22" s="247">
        <v>0.368</v>
      </c>
      <c r="I22" s="245">
        <v>154.807</v>
      </c>
      <c r="J22" s="246"/>
      <c r="K22" s="245"/>
      <c r="L22" s="246">
        <f t="shared" si="2"/>
        <v>155.17499999999998</v>
      </c>
      <c r="M22" s="249">
        <f t="shared" si="3"/>
        <v>0.2791364588367973</v>
      </c>
      <c r="N22" s="247">
        <v>0.185</v>
      </c>
      <c r="O22" s="245">
        <v>410.783</v>
      </c>
      <c r="P22" s="246"/>
      <c r="Q22" s="245">
        <v>3.784</v>
      </c>
      <c r="R22" s="246">
        <f t="shared" si="4"/>
        <v>414.752</v>
      </c>
      <c r="S22" s="248">
        <f t="shared" si="5"/>
        <v>0.002901785815796504</v>
      </c>
      <c r="T22" s="251">
        <v>0.368</v>
      </c>
      <c r="U22" s="245">
        <v>430.65</v>
      </c>
      <c r="V22" s="246"/>
      <c r="W22" s="245">
        <v>0.023</v>
      </c>
      <c r="X22" s="246">
        <f t="shared" si="6"/>
        <v>431.041</v>
      </c>
      <c r="Y22" s="244">
        <f t="shared" si="7"/>
        <v>-0.03778990861658171</v>
      </c>
    </row>
    <row r="23" spans="1:25" ht="19.5" customHeight="1" thickBot="1">
      <c r="A23" s="250" t="s">
        <v>56</v>
      </c>
      <c r="B23" s="247">
        <v>20.185000000000002</v>
      </c>
      <c r="C23" s="245">
        <v>7.621</v>
      </c>
      <c r="D23" s="246">
        <v>0</v>
      </c>
      <c r="E23" s="245">
        <v>0</v>
      </c>
      <c r="F23" s="246">
        <f t="shared" si="0"/>
        <v>27.806000000000004</v>
      </c>
      <c r="G23" s="248">
        <f t="shared" si="1"/>
        <v>0.0006044190015283286</v>
      </c>
      <c r="H23" s="247">
        <v>14.693</v>
      </c>
      <c r="I23" s="245">
        <v>1.996</v>
      </c>
      <c r="J23" s="246"/>
      <c r="K23" s="245"/>
      <c r="L23" s="246">
        <f t="shared" si="2"/>
        <v>16.689</v>
      </c>
      <c r="M23" s="249" t="s">
        <v>50</v>
      </c>
      <c r="N23" s="247">
        <v>54.171</v>
      </c>
      <c r="O23" s="245">
        <v>16.597</v>
      </c>
      <c r="P23" s="246">
        <v>0</v>
      </c>
      <c r="Q23" s="245">
        <v>35.492</v>
      </c>
      <c r="R23" s="246">
        <f t="shared" si="4"/>
        <v>106.25999999999999</v>
      </c>
      <c r="S23" s="248">
        <f t="shared" si="5"/>
        <v>0.0007434412872910474</v>
      </c>
      <c r="T23" s="251">
        <v>31.452999999999996</v>
      </c>
      <c r="U23" s="245">
        <v>5.465</v>
      </c>
      <c r="V23" s="246"/>
      <c r="W23" s="245"/>
      <c r="X23" s="246">
        <f t="shared" si="6"/>
        <v>36.91799999999999</v>
      </c>
      <c r="Y23" s="244">
        <f t="shared" si="7"/>
        <v>1.878270762229807</v>
      </c>
    </row>
    <row r="24" spans="1:25" s="283" customFormat="1" ht="19.5" customHeight="1">
      <c r="A24" s="292" t="s">
        <v>59</v>
      </c>
      <c r="B24" s="289">
        <f>SUM(B25:B31)</f>
        <v>1860.1589999999999</v>
      </c>
      <c r="C24" s="288">
        <f>SUM(C25:C31)</f>
        <v>1270.0030000000002</v>
      </c>
      <c r="D24" s="287">
        <f>SUM(D25:D31)</f>
        <v>114.575</v>
      </c>
      <c r="E24" s="288">
        <f>SUM(E25:E31)</f>
        <v>6.966</v>
      </c>
      <c r="F24" s="287">
        <f t="shared" si="0"/>
        <v>3251.703</v>
      </c>
      <c r="G24" s="290">
        <f t="shared" si="1"/>
        <v>0.07068226571699167</v>
      </c>
      <c r="H24" s="289">
        <f>SUM(H25:H31)</f>
        <v>2995.4999999999995</v>
      </c>
      <c r="I24" s="288">
        <f>SUM(I25:I31)</f>
        <v>1329.696</v>
      </c>
      <c r="J24" s="287">
        <f>SUM(J25:J31)</f>
        <v>0.08</v>
      </c>
      <c r="K24" s="288">
        <f>SUM(K25:K31)</f>
        <v>20.02</v>
      </c>
      <c r="L24" s="287">
        <f t="shared" si="2"/>
        <v>4345.296</v>
      </c>
      <c r="M24" s="291">
        <f aca="true" t="shared" si="8" ref="M24:M43">IF(ISERROR(F24/L24-1),"         /0",(F24/L24-1))</f>
        <v>-0.2516728434610669</v>
      </c>
      <c r="N24" s="289">
        <f>SUM(N25:N31)</f>
        <v>5531.982999999999</v>
      </c>
      <c r="O24" s="288">
        <f>SUM(O25:O31)</f>
        <v>3855.852</v>
      </c>
      <c r="P24" s="287">
        <f>SUM(P25:P31)</f>
        <v>1451.2810000000002</v>
      </c>
      <c r="Q24" s="288">
        <f>SUM(Q25:Q31)</f>
        <v>283.258</v>
      </c>
      <c r="R24" s="287">
        <f t="shared" si="4"/>
        <v>11122.374</v>
      </c>
      <c r="S24" s="290">
        <f t="shared" si="5"/>
        <v>0.07781697764250402</v>
      </c>
      <c r="T24" s="289">
        <f>SUM(T25:T31)</f>
        <v>8345.913999999999</v>
      </c>
      <c r="U24" s="288">
        <f>SUM(U25:U31)</f>
        <v>3654.7870000000003</v>
      </c>
      <c r="V24" s="287">
        <f>SUM(V25:V31)</f>
        <v>152.912</v>
      </c>
      <c r="W24" s="288">
        <f>SUM(W25:W31)</f>
        <v>114.703</v>
      </c>
      <c r="X24" s="287">
        <f t="shared" si="6"/>
        <v>12268.315999999999</v>
      </c>
      <c r="Y24" s="284">
        <f t="shared" si="7"/>
        <v>-0.09340662565261604</v>
      </c>
    </row>
    <row r="25" spans="1:25" ht="19.5" customHeight="1">
      <c r="A25" s="250" t="s">
        <v>349</v>
      </c>
      <c r="B25" s="247">
        <v>308.254</v>
      </c>
      <c r="C25" s="245">
        <v>733.6610000000001</v>
      </c>
      <c r="D25" s="246">
        <v>0</v>
      </c>
      <c r="E25" s="245">
        <v>0</v>
      </c>
      <c r="F25" s="246">
        <f t="shared" si="0"/>
        <v>1041.915</v>
      </c>
      <c r="G25" s="248">
        <f t="shared" si="1"/>
        <v>0.022648105587908664</v>
      </c>
      <c r="H25" s="247">
        <v>408.431</v>
      </c>
      <c r="I25" s="245">
        <v>774.279</v>
      </c>
      <c r="J25" s="246">
        <v>0</v>
      </c>
      <c r="K25" s="245"/>
      <c r="L25" s="246">
        <f t="shared" si="2"/>
        <v>1182.71</v>
      </c>
      <c r="M25" s="249">
        <f t="shared" si="8"/>
        <v>-0.11904439803502131</v>
      </c>
      <c r="N25" s="247">
        <v>878.37</v>
      </c>
      <c r="O25" s="245">
        <v>2145.4230000000002</v>
      </c>
      <c r="P25" s="246">
        <v>0</v>
      </c>
      <c r="Q25" s="245">
        <v>0</v>
      </c>
      <c r="R25" s="246">
        <f t="shared" si="4"/>
        <v>3023.793</v>
      </c>
      <c r="S25" s="248">
        <f t="shared" si="5"/>
        <v>0.02115577414287275</v>
      </c>
      <c r="T25" s="247">
        <v>963.6280000000002</v>
      </c>
      <c r="U25" s="245">
        <v>2151.455</v>
      </c>
      <c r="V25" s="246">
        <v>0</v>
      </c>
      <c r="W25" s="245"/>
      <c r="X25" s="229">
        <f t="shared" si="6"/>
        <v>3115.083</v>
      </c>
      <c r="Y25" s="244">
        <f t="shared" si="7"/>
        <v>-0.0293058001985822</v>
      </c>
    </row>
    <row r="26" spans="1:25" ht="19.5" customHeight="1">
      <c r="A26" s="250" t="s">
        <v>350</v>
      </c>
      <c r="B26" s="247">
        <v>894.688</v>
      </c>
      <c r="C26" s="245">
        <v>0</v>
      </c>
      <c r="D26" s="246">
        <v>0</v>
      </c>
      <c r="E26" s="245">
        <v>0</v>
      </c>
      <c r="F26" s="246">
        <f t="shared" si="0"/>
        <v>894.688</v>
      </c>
      <c r="G26" s="248">
        <f t="shared" si="1"/>
        <v>0.01944783239730192</v>
      </c>
      <c r="H26" s="247">
        <v>1620.992</v>
      </c>
      <c r="I26" s="245">
        <v>0.401</v>
      </c>
      <c r="J26" s="246"/>
      <c r="K26" s="245"/>
      <c r="L26" s="246">
        <f t="shared" si="2"/>
        <v>1621.393</v>
      </c>
      <c r="M26" s="249">
        <f t="shared" si="8"/>
        <v>-0.4481979384393543</v>
      </c>
      <c r="N26" s="247">
        <v>2776.2470000000003</v>
      </c>
      <c r="O26" s="245">
        <v>161.255</v>
      </c>
      <c r="P26" s="246"/>
      <c r="Q26" s="245"/>
      <c r="R26" s="246">
        <f t="shared" si="4"/>
        <v>2937.5020000000004</v>
      </c>
      <c r="S26" s="248">
        <f t="shared" si="5"/>
        <v>0.020552044685676896</v>
      </c>
      <c r="T26" s="247">
        <v>4779.13</v>
      </c>
      <c r="U26" s="245">
        <v>55.281000000000006</v>
      </c>
      <c r="V26" s="246"/>
      <c r="W26" s="245"/>
      <c r="X26" s="229">
        <f t="shared" si="6"/>
        <v>4834.411</v>
      </c>
      <c r="Y26" s="244">
        <f t="shared" si="7"/>
        <v>-0.39237644461755516</v>
      </c>
    </row>
    <row r="27" spans="1:25" ht="19.5" customHeight="1">
      <c r="A27" s="250" t="s">
        <v>331</v>
      </c>
      <c r="B27" s="247">
        <v>111.665</v>
      </c>
      <c r="C27" s="245">
        <v>261.095</v>
      </c>
      <c r="D27" s="246">
        <v>114.575</v>
      </c>
      <c r="E27" s="245">
        <v>6.966</v>
      </c>
      <c r="F27" s="246">
        <f t="shared" si="0"/>
        <v>494.30100000000004</v>
      </c>
      <c r="G27" s="248">
        <f t="shared" si="1"/>
        <v>0.010744620473079707</v>
      </c>
      <c r="H27" s="247">
        <v>33.902</v>
      </c>
      <c r="I27" s="245">
        <v>197.85</v>
      </c>
      <c r="J27" s="246"/>
      <c r="K27" s="245">
        <v>20.02</v>
      </c>
      <c r="L27" s="246">
        <f t="shared" si="2"/>
        <v>251.77200000000002</v>
      </c>
      <c r="M27" s="249">
        <f t="shared" si="8"/>
        <v>0.9632882131452267</v>
      </c>
      <c r="N27" s="247">
        <v>198.27100000000002</v>
      </c>
      <c r="O27" s="245">
        <v>668.176</v>
      </c>
      <c r="P27" s="246">
        <v>1350.5910000000001</v>
      </c>
      <c r="Q27" s="245">
        <v>271.921</v>
      </c>
      <c r="R27" s="246">
        <f t="shared" si="4"/>
        <v>2488.9590000000003</v>
      </c>
      <c r="S27" s="248">
        <f t="shared" si="5"/>
        <v>0.017413842301662322</v>
      </c>
      <c r="T27" s="247">
        <v>152.30300000000003</v>
      </c>
      <c r="U27" s="245">
        <v>464.55499999999995</v>
      </c>
      <c r="V27" s="246"/>
      <c r="W27" s="245">
        <v>102.181</v>
      </c>
      <c r="X27" s="229">
        <f t="shared" si="6"/>
        <v>719.039</v>
      </c>
      <c r="Y27" s="244">
        <f t="shared" si="7"/>
        <v>2.4615076511844287</v>
      </c>
    </row>
    <row r="28" spans="1:25" ht="19.5" customHeight="1">
      <c r="A28" s="250" t="s">
        <v>333</v>
      </c>
      <c r="B28" s="247">
        <v>300.512</v>
      </c>
      <c r="C28" s="245">
        <v>0</v>
      </c>
      <c r="D28" s="246">
        <v>0</v>
      </c>
      <c r="E28" s="245">
        <v>0</v>
      </c>
      <c r="F28" s="246">
        <f t="shared" si="0"/>
        <v>300.512</v>
      </c>
      <c r="G28" s="248">
        <f t="shared" si="1"/>
        <v>0.0065322291227534</v>
      </c>
      <c r="H28" s="247">
        <v>472.423</v>
      </c>
      <c r="I28" s="245"/>
      <c r="J28" s="246"/>
      <c r="K28" s="245"/>
      <c r="L28" s="246">
        <f t="shared" si="2"/>
        <v>472.423</v>
      </c>
      <c r="M28" s="249">
        <f t="shared" si="8"/>
        <v>-0.36389210516846127</v>
      </c>
      <c r="N28" s="247">
        <v>929.014</v>
      </c>
      <c r="O28" s="245">
        <v>0</v>
      </c>
      <c r="P28" s="246"/>
      <c r="Q28" s="245"/>
      <c r="R28" s="246">
        <f t="shared" si="4"/>
        <v>929.014</v>
      </c>
      <c r="S28" s="248">
        <f t="shared" si="5"/>
        <v>0.006499786976015482</v>
      </c>
      <c r="T28" s="247">
        <v>1194.475</v>
      </c>
      <c r="U28" s="245"/>
      <c r="V28" s="246"/>
      <c r="W28" s="245"/>
      <c r="X28" s="229">
        <f t="shared" si="6"/>
        <v>1194.475</v>
      </c>
      <c r="Y28" s="244">
        <f t="shared" si="7"/>
        <v>-0.222240733376588</v>
      </c>
    </row>
    <row r="29" spans="1:25" ht="19.5" customHeight="1">
      <c r="A29" s="250" t="s">
        <v>351</v>
      </c>
      <c r="B29" s="247">
        <v>209.943</v>
      </c>
      <c r="C29" s="245">
        <v>82.801</v>
      </c>
      <c r="D29" s="246">
        <v>0</v>
      </c>
      <c r="E29" s="245">
        <v>0</v>
      </c>
      <c r="F29" s="246">
        <f t="shared" si="0"/>
        <v>292.744</v>
      </c>
      <c r="G29" s="248">
        <f t="shared" si="1"/>
        <v>0.006363376112472453</v>
      </c>
      <c r="H29" s="247">
        <v>389.962</v>
      </c>
      <c r="I29" s="245">
        <v>159.719</v>
      </c>
      <c r="J29" s="246"/>
      <c r="K29" s="245"/>
      <c r="L29" s="246">
        <f t="shared" si="2"/>
        <v>549.681</v>
      </c>
      <c r="M29" s="249">
        <f t="shared" si="8"/>
        <v>-0.4674292908068498</v>
      </c>
      <c r="N29" s="247">
        <v>650.634</v>
      </c>
      <c r="O29" s="245">
        <v>318.372</v>
      </c>
      <c r="P29" s="246">
        <v>100.69</v>
      </c>
      <c r="Q29" s="245">
        <v>11.317</v>
      </c>
      <c r="R29" s="246">
        <f t="shared" si="4"/>
        <v>1081.0130000000001</v>
      </c>
      <c r="S29" s="248">
        <f t="shared" si="5"/>
        <v>0.007563238248619962</v>
      </c>
      <c r="T29" s="247">
        <v>1105.56</v>
      </c>
      <c r="U29" s="245">
        <v>415.499</v>
      </c>
      <c r="V29" s="246">
        <v>152.362</v>
      </c>
      <c r="W29" s="245">
        <v>12.477</v>
      </c>
      <c r="X29" s="229">
        <f t="shared" si="6"/>
        <v>1685.8980000000001</v>
      </c>
      <c r="Y29" s="244">
        <f t="shared" si="7"/>
        <v>-0.3587909826098613</v>
      </c>
    </row>
    <row r="30" spans="1:25" ht="19.5" customHeight="1">
      <c r="A30" s="250" t="s">
        <v>332</v>
      </c>
      <c r="B30" s="247">
        <v>23.21</v>
      </c>
      <c r="C30" s="245">
        <v>192.44600000000003</v>
      </c>
      <c r="D30" s="246">
        <v>0</v>
      </c>
      <c r="E30" s="245">
        <v>0</v>
      </c>
      <c r="F30" s="246">
        <f t="shared" si="0"/>
        <v>215.65600000000003</v>
      </c>
      <c r="G30" s="248">
        <f t="shared" si="1"/>
        <v>0.004687714313227118</v>
      </c>
      <c r="H30" s="247">
        <v>42.85</v>
      </c>
      <c r="I30" s="245">
        <v>197.447</v>
      </c>
      <c r="J30" s="246"/>
      <c r="K30" s="245"/>
      <c r="L30" s="246">
        <f t="shared" si="2"/>
        <v>240.297</v>
      </c>
      <c r="M30" s="249">
        <f t="shared" si="8"/>
        <v>-0.10254393521350647</v>
      </c>
      <c r="N30" s="247">
        <v>73.21199999999999</v>
      </c>
      <c r="O30" s="245">
        <v>562.626</v>
      </c>
      <c r="P30" s="246"/>
      <c r="Q30" s="245"/>
      <c r="R30" s="246">
        <f t="shared" si="4"/>
        <v>635.838</v>
      </c>
      <c r="S30" s="248">
        <f t="shared" si="5"/>
        <v>0.004448599860987813</v>
      </c>
      <c r="T30" s="247">
        <v>107.603</v>
      </c>
      <c r="U30" s="245">
        <v>567.9970000000001</v>
      </c>
      <c r="V30" s="246"/>
      <c r="W30" s="245"/>
      <c r="X30" s="229">
        <f t="shared" si="6"/>
        <v>675.6</v>
      </c>
      <c r="Y30" s="244">
        <f t="shared" si="7"/>
        <v>-0.05885435168738906</v>
      </c>
    </row>
    <row r="31" spans="1:25" ht="19.5" customHeight="1" thickBot="1">
      <c r="A31" s="250" t="s">
        <v>56</v>
      </c>
      <c r="B31" s="247">
        <v>11.886999999999999</v>
      </c>
      <c r="C31" s="245">
        <v>0</v>
      </c>
      <c r="D31" s="246">
        <v>0</v>
      </c>
      <c r="E31" s="245">
        <v>0</v>
      </c>
      <c r="F31" s="246">
        <f t="shared" si="0"/>
        <v>11.886999999999999</v>
      </c>
      <c r="G31" s="248">
        <f t="shared" si="1"/>
        <v>0.00025838771024840827</v>
      </c>
      <c r="H31" s="247">
        <v>26.94</v>
      </c>
      <c r="I31" s="245">
        <v>0</v>
      </c>
      <c r="J31" s="246">
        <v>0.08</v>
      </c>
      <c r="K31" s="245">
        <v>0</v>
      </c>
      <c r="L31" s="246">
        <f t="shared" si="2"/>
        <v>27.02</v>
      </c>
      <c r="M31" s="249">
        <f t="shared" si="8"/>
        <v>-0.5600666173205033</v>
      </c>
      <c r="N31" s="247">
        <v>26.235</v>
      </c>
      <c r="O31" s="245"/>
      <c r="P31" s="246">
        <v>0</v>
      </c>
      <c r="Q31" s="245">
        <v>0.02</v>
      </c>
      <c r="R31" s="246">
        <f t="shared" si="4"/>
        <v>26.255</v>
      </c>
      <c r="S31" s="248">
        <f t="shared" si="5"/>
        <v>0.00018369142666879777</v>
      </c>
      <c r="T31" s="247">
        <v>43.215</v>
      </c>
      <c r="U31" s="245">
        <v>0</v>
      </c>
      <c r="V31" s="246">
        <v>0.5499999999999999</v>
      </c>
      <c r="W31" s="245">
        <v>0.045000000000000005</v>
      </c>
      <c r="X31" s="229">
        <f t="shared" si="6"/>
        <v>43.81</v>
      </c>
      <c r="Y31" s="244">
        <f t="shared" si="7"/>
        <v>-0.400707601004337</v>
      </c>
    </row>
    <row r="32" spans="1:25" s="283" customFormat="1" ht="19.5" customHeight="1">
      <c r="A32" s="292" t="s">
        <v>58</v>
      </c>
      <c r="B32" s="289">
        <f>SUM(B33:B37)</f>
        <v>2259.599</v>
      </c>
      <c r="C32" s="288">
        <f>SUM(C33:C37)</f>
        <v>2120.8170000000005</v>
      </c>
      <c r="D32" s="287">
        <f>SUM(D33:D37)</f>
        <v>2.46</v>
      </c>
      <c r="E32" s="288">
        <f>SUM(E33:E37)</f>
        <v>51.21</v>
      </c>
      <c r="F32" s="287">
        <f t="shared" si="0"/>
        <v>4434.086000000001</v>
      </c>
      <c r="G32" s="290">
        <f t="shared" si="1"/>
        <v>0.0963837241174833</v>
      </c>
      <c r="H32" s="289">
        <f>SUM(H33:H37)</f>
        <v>2461.915</v>
      </c>
      <c r="I32" s="288">
        <f>SUM(I33:I37)</f>
        <v>1856.214</v>
      </c>
      <c r="J32" s="287">
        <f>SUM(J33:J37)</f>
        <v>0.853</v>
      </c>
      <c r="K32" s="288">
        <f>SUM(K33:K37)</f>
        <v>135.08800000000002</v>
      </c>
      <c r="L32" s="287">
        <f t="shared" si="2"/>
        <v>4454.07</v>
      </c>
      <c r="M32" s="291">
        <f t="shared" si="8"/>
        <v>-0.00448668296636523</v>
      </c>
      <c r="N32" s="289">
        <f>SUM(N33:N37)</f>
        <v>6656.466999999999</v>
      </c>
      <c r="O32" s="288">
        <f>SUM(O33:O37)</f>
        <v>5947.222</v>
      </c>
      <c r="P32" s="287">
        <f>SUM(P33:P37)</f>
        <v>34.271</v>
      </c>
      <c r="Q32" s="288">
        <f>SUM(Q33:Q37)</f>
        <v>121.277</v>
      </c>
      <c r="R32" s="287">
        <f t="shared" si="4"/>
        <v>12759.237</v>
      </c>
      <c r="S32" s="290">
        <f t="shared" si="5"/>
        <v>0.08926918483090121</v>
      </c>
      <c r="T32" s="289">
        <f>SUM(T33:T37)</f>
        <v>7279.575</v>
      </c>
      <c r="U32" s="288">
        <f>SUM(U33:U37)</f>
        <v>4709.233999999999</v>
      </c>
      <c r="V32" s="287">
        <f>SUM(V33:V37)</f>
        <v>3.5420000000000003</v>
      </c>
      <c r="W32" s="288">
        <f>SUM(W33:W37)</f>
        <v>358.25800000000004</v>
      </c>
      <c r="X32" s="287">
        <f t="shared" si="6"/>
        <v>12350.608999999997</v>
      </c>
      <c r="Y32" s="284">
        <f t="shared" si="7"/>
        <v>0.03308565593810009</v>
      </c>
    </row>
    <row r="33" spans="1:25" s="220" customFormat="1" ht="19.5" customHeight="1">
      <c r="A33" s="235" t="s">
        <v>334</v>
      </c>
      <c r="B33" s="233">
        <v>1333.585</v>
      </c>
      <c r="C33" s="230">
        <v>1440.3250000000003</v>
      </c>
      <c r="D33" s="229">
        <v>0.33499999999999996</v>
      </c>
      <c r="E33" s="230">
        <v>49.174</v>
      </c>
      <c r="F33" s="229">
        <f t="shared" si="0"/>
        <v>2823.4190000000003</v>
      </c>
      <c r="G33" s="232">
        <f t="shared" si="1"/>
        <v>0.06137265672430813</v>
      </c>
      <c r="H33" s="233">
        <v>1145.96</v>
      </c>
      <c r="I33" s="230">
        <v>1181.397</v>
      </c>
      <c r="J33" s="229">
        <v>0</v>
      </c>
      <c r="K33" s="230">
        <v>134.437</v>
      </c>
      <c r="L33" s="229">
        <f t="shared" si="2"/>
        <v>2461.794</v>
      </c>
      <c r="M33" s="234">
        <f t="shared" si="8"/>
        <v>0.14689490672249605</v>
      </c>
      <c r="N33" s="233">
        <v>4013.377</v>
      </c>
      <c r="O33" s="230">
        <v>3975.193</v>
      </c>
      <c r="P33" s="229">
        <v>0.6130000000000001</v>
      </c>
      <c r="Q33" s="230">
        <v>116.405</v>
      </c>
      <c r="R33" s="229">
        <f t="shared" si="4"/>
        <v>8105.588</v>
      </c>
      <c r="S33" s="232">
        <f t="shared" si="5"/>
        <v>0.056710227526546836</v>
      </c>
      <c r="T33" s="231">
        <v>3562.3070000000007</v>
      </c>
      <c r="U33" s="230">
        <v>2955.0369999999994</v>
      </c>
      <c r="V33" s="229">
        <v>0.1</v>
      </c>
      <c r="W33" s="230">
        <v>344.56300000000005</v>
      </c>
      <c r="X33" s="229">
        <f t="shared" si="6"/>
        <v>6862.0070000000005</v>
      </c>
      <c r="Y33" s="228">
        <f t="shared" si="7"/>
        <v>0.18122700836650263</v>
      </c>
    </row>
    <row r="34" spans="1:25" s="220" customFormat="1" ht="19.5" customHeight="1">
      <c r="A34" s="235" t="s">
        <v>335</v>
      </c>
      <c r="B34" s="233">
        <v>792.378</v>
      </c>
      <c r="C34" s="230">
        <v>624.067</v>
      </c>
      <c r="D34" s="229">
        <v>0</v>
      </c>
      <c r="E34" s="230">
        <v>0</v>
      </c>
      <c r="F34" s="229">
        <f>SUM(B34:E34)</f>
        <v>1416.4450000000002</v>
      </c>
      <c r="G34" s="232">
        <f>F34/$F$9</f>
        <v>0.030789263922167638</v>
      </c>
      <c r="H34" s="233">
        <v>1023.5900000000001</v>
      </c>
      <c r="I34" s="230">
        <v>631.605</v>
      </c>
      <c r="J34" s="229">
        <v>0.22</v>
      </c>
      <c r="K34" s="230">
        <v>0</v>
      </c>
      <c r="L34" s="229">
        <f>SUM(H34:K34)</f>
        <v>1655.4150000000002</v>
      </c>
      <c r="M34" s="234">
        <f>IF(ISERROR(F34/L34-1),"         /0",(F34/L34-1))</f>
        <v>-0.14435655107631618</v>
      </c>
      <c r="N34" s="233">
        <v>2206.046</v>
      </c>
      <c r="O34" s="230">
        <v>1657.371</v>
      </c>
      <c r="P34" s="229">
        <v>0</v>
      </c>
      <c r="Q34" s="230">
        <v>0</v>
      </c>
      <c r="R34" s="229">
        <f>SUM(N34:Q34)</f>
        <v>3863.417</v>
      </c>
      <c r="S34" s="232">
        <f>R34/$R$9</f>
        <v>0.027030149706588714</v>
      </c>
      <c r="T34" s="231">
        <v>2930.402</v>
      </c>
      <c r="U34" s="230">
        <v>1645.531</v>
      </c>
      <c r="V34" s="229">
        <v>0.22</v>
      </c>
      <c r="W34" s="230">
        <v>0</v>
      </c>
      <c r="X34" s="229">
        <f>SUM(T34:W34)</f>
        <v>4576.153</v>
      </c>
      <c r="Y34" s="228">
        <f>IF(ISERROR(R34/X34-1),"         /0",IF(R34/X34&gt;5,"  *  ",(R34/X34-1)))</f>
        <v>-0.1557500372037387</v>
      </c>
    </row>
    <row r="35" spans="1:25" s="220" customFormat="1" ht="19.5" customHeight="1">
      <c r="A35" s="235" t="s">
        <v>338</v>
      </c>
      <c r="B35" s="233">
        <v>58.111</v>
      </c>
      <c r="C35" s="230">
        <v>41.082</v>
      </c>
      <c r="D35" s="229">
        <v>0</v>
      </c>
      <c r="E35" s="230">
        <v>0</v>
      </c>
      <c r="F35" s="229">
        <f>SUM(B35:E35)</f>
        <v>99.193</v>
      </c>
      <c r="G35" s="232">
        <f>F35/$F$9</f>
        <v>0.0021561581679709232</v>
      </c>
      <c r="H35" s="233">
        <v>61.227</v>
      </c>
      <c r="I35" s="230">
        <v>9.128</v>
      </c>
      <c r="J35" s="229"/>
      <c r="K35" s="230"/>
      <c r="L35" s="229">
        <f>SUM(H35:K35)</f>
        <v>70.35499999999999</v>
      </c>
      <c r="M35" s="234">
        <f>IF(ISERROR(F35/L35-1),"         /0",(F35/L35-1))</f>
        <v>0.4098926870869166</v>
      </c>
      <c r="N35" s="233">
        <v>180.101</v>
      </c>
      <c r="O35" s="230">
        <v>132.15500000000003</v>
      </c>
      <c r="P35" s="229">
        <v>0</v>
      </c>
      <c r="Q35" s="230">
        <v>0.09</v>
      </c>
      <c r="R35" s="229">
        <f>SUM(N35:Q35)</f>
        <v>312.346</v>
      </c>
      <c r="S35" s="232">
        <f>R35/$R$9</f>
        <v>0.002185308792774417</v>
      </c>
      <c r="T35" s="231">
        <v>133.012</v>
      </c>
      <c r="U35" s="230">
        <v>19.436</v>
      </c>
      <c r="V35" s="229">
        <v>0</v>
      </c>
      <c r="W35" s="230">
        <v>0</v>
      </c>
      <c r="X35" s="229">
        <f>SUM(T35:W35)</f>
        <v>152.448</v>
      </c>
      <c r="Y35" s="228">
        <f>IF(ISERROR(R35/X35-1),"         /0",IF(R35/X35&gt;5,"  *  ",(R35/X35-1)))</f>
        <v>1.048869122586062</v>
      </c>
    </row>
    <row r="36" spans="1:25" s="220" customFormat="1" ht="19.5" customHeight="1">
      <c r="A36" s="235" t="s">
        <v>336</v>
      </c>
      <c r="B36" s="233">
        <v>48.339</v>
      </c>
      <c r="C36" s="230">
        <v>13.746</v>
      </c>
      <c r="D36" s="229">
        <v>1.895</v>
      </c>
      <c r="E36" s="230">
        <v>1.871</v>
      </c>
      <c r="F36" s="229">
        <f>SUM(B36:E36)</f>
        <v>65.851</v>
      </c>
      <c r="G36" s="232">
        <f>F36/$F$9</f>
        <v>0.0014314031385183757</v>
      </c>
      <c r="H36" s="233">
        <v>205.98899999999998</v>
      </c>
      <c r="I36" s="230">
        <v>34.024</v>
      </c>
      <c r="J36" s="229">
        <v>0</v>
      </c>
      <c r="K36" s="230">
        <v>0.428</v>
      </c>
      <c r="L36" s="229">
        <f>SUM(H36:K36)</f>
        <v>240.44099999999997</v>
      </c>
      <c r="M36" s="234">
        <f>IF(ISERROR(F36/L36-1),"         /0",(F36/L36-1))</f>
        <v>-0.7261240803357164</v>
      </c>
      <c r="N36" s="233">
        <v>159.03</v>
      </c>
      <c r="O36" s="230">
        <v>127.86600000000001</v>
      </c>
      <c r="P36" s="229">
        <v>4.493</v>
      </c>
      <c r="Q36" s="230">
        <v>4.399</v>
      </c>
      <c r="R36" s="229">
        <f>SUM(N36:Q36)</f>
        <v>295.788</v>
      </c>
      <c r="S36" s="232">
        <f>R36/$R$9</f>
        <v>0.002069461805808812</v>
      </c>
      <c r="T36" s="231">
        <v>585.481</v>
      </c>
      <c r="U36" s="230">
        <v>83.084</v>
      </c>
      <c r="V36" s="229">
        <v>0</v>
      </c>
      <c r="W36" s="230">
        <v>2.848</v>
      </c>
      <c r="X36" s="229">
        <f t="shared" si="6"/>
        <v>671.413</v>
      </c>
      <c r="Y36" s="228">
        <f>IF(ISERROR(R36/X36-1),"         /0",IF(R36/X36&gt;5,"  *  ",(R36/X36-1)))</f>
        <v>-0.559454463943951</v>
      </c>
    </row>
    <row r="37" spans="1:25" s="220" customFormat="1" ht="19.5" customHeight="1" thickBot="1">
      <c r="A37" s="235" t="s">
        <v>56</v>
      </c>
      <c r="B37" s="233">
        <v>27.186000000000003</v>
      </c>
      <c r="C37" s="230">
        <v>1.597</v>
      </c>
      <c r="D37" s="229">
        <v>0.23</v>
      </c>
      <c r="E37" s="230">
        <v>0.165</v>
      </c>
      <c r="F37" s="229">
        <f>SUM(B37:E37)</f>
        <v>29.178000000000004</v>
      </c>
      <c r="G37" s="232">
        <f>F37/$F$9</f>
        <v>0.0006342421645182181</v>
      </c>
      <c r="H37" s="233">
        <v>25.149</v>
      </c>
      <c r="I37" s="230">
        <v>0.06</v>
      </c>
      <c r="J37" s="229">
        <v>0.633</v>
      </c>
      <c r="K37" s="230">
        <v>0.22299999999999998</v>
      </c>
      <c r="L37" s="229">
        <f>SUM(H37:K37)</f>
        <v>26.064999999999998</v>
      </c>
      <c r="M37" s="234">
        <f>IF(ISERROR(F37/L37-1),"         /0",(F37/L37-1))</f>
        <v>0.11943218875887229</v>
      </c>
      <c r="N37" s="233">
        <v>97.91300000000001</v>
      </c>
      <c r="O37" s="230">
        <v>54.637</v>
      </c>
      <c r="P37" s="229">
        <v>29.165</v>
      </c>
      <c r="Q37" s="230">
        <v>0.383</v>
      </c>
      <c r="R37" s="229">
        <f>SUM(N37:Q37)</f>
        <v>182.098</v>
      </c>
      <c r="S37" s="232">
        <f>R37/$R$9</f>
        <v>0.0012740369991824315</v>
      </c>
      <c r="T37" s="231">
        <v>68.373</v>
      </c>
      <c r="U37" s="230">
        <v>6.146</v>
      </c>
      <c r="V37" s="229">
        <v>3.2220000000000004</v>
      </c>
      <c r="W37" s="230">
        <v>10.847</v>
      </c>
      <c r="X37" s="229">
        <f t="shared" si="6"/>
        <v>88.588</v>
      </c>
      <c r="Y37" s="228">
        <f>IF(ISERROR(R37/X37-1),"         /0",IF(R37/X37&gt;5,"  *  ",(R37/X37-1)))</f>
        <v>1.0555605725380417</v>
      </c>
    </row>
    <row r="38" spans="1:25" s="283" customFormat="1" ht="19.5" customHeight="1">
      <c r="A38" s="292" t="s">
        <v>57</v>
      </c>
      <c r="B38" s="289">
        <f>SUM(B39:B42)</f>
        <v>424.22499999999997</v>
      </c>
      <c r="C38" s="288">
        <f>SUM(C39:C42)</f>
        <v>199.60899999999998</v>
      </c>
      <c r="D38" s="287">
        <f>SUM(D39:D42)</f>
        <v>0.2</v>
      </c>
      <c r="E38" s="288">
        <f>SUM(E39:E42)</f>
        <v>0.125</v>
      </c>
      <c r="F38" s="287">
        <f t="shared" si="0"/>
        <v>624.159</v>
      </c>
      <c r="G38" s="290">
        <f t="shared" si="1"/>
        <v>0.01356734372347407</v>
      </c>
      <c r="H38" s="289">
        <f>SUM(H39:H42)</f>
        <v>680.0960000000001</v>
      </c>
      <c r="I38" s="288">
        <f>SUM(I39:I42)</f>
        <v>192.92500000000004</v>
      </c>
      <c r="J38" s="287">
        <f>SUM(J39:J42)</f>
        <v>0.3</v>
      </c>
      <c r="K38" s="288">
        <f>SUM(K39:K42)</f>
        <v>0</v>
      </c>
      <c r="L38" s="287">
        <f t="shared" si="2"/>
        <v>873.3210000000001</v>
      </c>
      <c r="M38" s="291">
        <f t="shared" si="8"/>
        <v>-0.28530402910270114</v>
      </c>
      <c r="N38" s="289">
        <f>SUM(N39:N42)</f>
        <v>1732.805</v>
      </c>
      <c r="O38" s="288">
        <f>SUM(O39:O42)</f>
        <v>636.814</v>
      </c>
      <c r="P38" s="287">
        <f>SUM(P39:P42)</f>
        <v>0.275</v>
      </c>
      <c r="Q38" s="288">
        <f>SUM(Q39:Q42)</f>
        <v>7.904</v>
      </c>
      <c r="R38" s="287">
        <f t="shared" si="4"/>
        <v>2377.7980000000002</v>
      </c>
      <c r="S38" s="290">
        <f t="shared" si="5"/>
        <v>0.0166361114816307</v>
      </c>
      <c r="T38" s="289">
        <f>SUM(T39:T42)</f>
        <v>1976.7340000000002</v>
      </c>
      <c r="U38" s="288">
        <f>SUM(U39:U42)</f>
        <v>666.354</v>
      </c>
      <c r="V38" s="287">
        <f>SUM(V39:V42)</f>
        <v>0.49</v>
      </c>
      <c r="W38" s="288">
        <f>SUM(W39:W42)</f>
        <v>0.06</v>
      </c>
      <c r="X38" s="287">
        <f t="shared" si="6"/>
        <v>2643.638</v>
      </c>
      <c r="Y38" s="284">
        <f t="shared" si="7"/>
        <v>-0.10055839717843351</v>
      </c>
    </row>
    <row r="39" spans="1:25" ht="19.5" customHeight="1">
      <c r="A39" s="235" t="s">
        <v>341</v>
      </c>
      <c r="B39" s="233">
        <v>349.029</v>
      </c>
      <c r="C39" s="230">
        <v>28.818</v>
      </c>
      <c r="D39" s="229">
        <v>0.2</v>
      </c>
      <c r="E39" s="230">
        <v>0.125</v>
      </c>
      <c r="F39" s="229">
        <f t="shared" si="0"/>
        <v>378.17199999999997</v>
      </c>
      <c r="G39" s="232">
        <f t="shared" si="1"/>
        <v>0.00822032448557761</v>
      </c>
      <c r="H39" s="233">
        <v>546.97</v>
      </c>
      <c r="I39" s="230">
        <v>98.63000000000001</v>
      </c>
      <c r="J39" s="229">
        <v>0.3</v>
      </c>
      <c r="K39" s="230">
        <v>0</v>
      </c>
      <c r="L39" s="229">
        <f t="shared" si="2"/>
        <v>645.9</v>
      </c>
      <c r="M39" s="234">
        <f t="shared" si="8"/>
        <v>-0.4145037931568355</v>
      </c>
      <c r="N39" s="233">
        <v>1472.534</v>
      </c>
      <c r="O39" s="230">
        <v>191.111</v>
      </c>
      <c r="P39" s="229">
        <v>0.2</v>
      </c>
      <c r="Q39" s="230">
        <v>6.622</v>
      </c>
      <c r="R39" s="229">
        <f t="shared" si="4"/>
        <v>1670.467</v>
      </c>
      <c r="S39" s="232">
        <f t="shared" si="5"/>
        <v>0.011687315423086903</v>
      </c>
      <c r="T39" s="231">
        <v>1687.4360000000004</v>
      </c>
      <c r="U39" s="230">
        <v>375.84900000000005</v>
      </c>
      <c r="V39" s="229">
        <v>0.49</v>
      </c>
      <c r="W39" s="230">
        <v>0.06</v>
      </c>
      <c r="X39" s="229">
        <f t="shared" si="6"/>
        <v>2063.835</v>
      </c>
      <c r="Y39" s="228">
        <f t="shared" si="7"/>
        <v>-0.19060050827706665</v>
      </c>
    </row>
    <row r="40" spans="1:25" ht="19.5" customHeight="1">
      <c r="A40" s="235" t="s">
        <v>352</v>
      </c>
      <c r="B40" s="233">
        <v>65.15</v>
      </c>
      <c r="C40" s="230">
        <v>83.455</v>
      </c>
      <c r="D40" s="229">
        <v>0</v>
      </c>
      <c r="E40" s="230">
        <v>0</v>
      </c>
      <c r="F40" s="229">
        <f>SUM(B40:E40)</f>
        <v>148.60500000000002</v>
      </c>
      <c r="G40" s="232">
        <f>F40/$F$9</f>
        <v>0.00323022677559222</v>
      </c>
      <c r="H40" s="233">
        <v>119.60300000000001</v>
      </c>
      <c r="I40" s="230">
        <v>86.46700000000001</v>
      </c>
      <c r="J40" s="229"/>
      <c r="K40" s="230"/>
      <c r="L40" s="229">
        <f>SUM(H40:K40)</f>
        <v>206.07000000000002</v>
      </c>
      <c r="M40" s="234">
        <f>IF(ISERROR(F40/L40-1),"         /0",(F40/L40-1))</f>
        <v>-0.27886155189983985</v>
      </c>
      <c r="N40" s="233">
        <v>223.424</v>
      </c>
      <c r="O40" s="230">
        <v>284.98699999999997</v>
      </c>
      <c r="P40" s="229">
        <v>0.075</v>
      </c>
      <c r="Q40" s="230"/>
      <c r="R40" s="229">
        <f>SUM(N40:Q40)</f>
        <v>508.48599999999993</v>
      </c>
      <c r="S40" s="232">
        <f>R40/$R$9</f>
        <v>0.0035575897459954407</v>
      </c>
      <c r="T40" s="231">
        <v>251.60700000000003</v>
      </c>
      <c r="U40" s="230">
        <v>204.632</v>
      </c>
      <c r="V40" s="229"/>
      <c r="W40" s="230"/>
      <c r="X40" s="229">
        <f>SUM(T40:W40)</f>
        <v>456.23900000000003</v>
      </c>
      <c r="Y40" s="228">
        <f>IF(ISERROR(R40/X40-1),"         /0",IF(R40/X40&gt;5,"  *  ",(R40/X40-1)))</f>
        <v>0.11451673355412373</v>
      </c>
    </row>
    <row r="41" spans="1:25" ht="19.5" customHeight="1">
      <c r="A41" s="235" t="s">
        <v>342</v>
      </c>
      <c r="B41" s="233">
        <v>8.983</v>
      </c>
      <c r="C41" s="230">
        <v>87.336</v>
      </c>
      <c r="D41" s="229">
        <v>0</v>
      </c>
      <c r="E41" s="230">
        <v>0</v>
      </c>
      <c r="F41" s="229">
        <f>SUM(B41:E41)</f>
        <v>96.319</v>
      </c>
      <c r="G41" s="232">
        <f>F41/$F$9</f>
        <v>0.0020936860320868544</v>
      </c>
      <c r="H41" s="233">
        <v>11.239</v>
      </c>
      <c r="I41" s="230">
        <v>7.828</v>
      </c>
      <c r="J41" s="229"/>
      <c r="K41" s="230"/>
      <c r="L41" s="229">
        <f>SUM(H41:K41)</f>
        <v>19.067</v>
      </c>
      <c r="M41" s="234">
        <f>IF(ISERROR(F41/L41-1),"         /0",(F41/L41-1))</f>
        <v>4.051607489379556</v>
      </c>
      <c r="N41" s="233">
        <v>34.44</v>
      </c>
      <c r="O41" s="230">
        <v>160.716</v>
      </c>
      <c r="P41" s="229">
        <v>0</v>
      </c>
      <c r="Q41" s="230">
        <v>0</v>
      </c>
      <c r="R41" s="229">
        <f>SUM(N41:Q41)</f>
        <v>195.156</v>
      </c>
      <c r="S41" s="232">
        <f>R41/$R$9</f>
        <v>0.0013653964602161836</v>
      </c>
      <c r="T41" s="231">
        <v>31.033</v>
      </c>
      <c r="U41" s="230">
        <v>85.873</v>
      </c>
      <c r="V41" s="229"/>
      <c r="W41" s="230"/>
      <c r="X41" s="229">
        <f>SUM(T41:W41)</f>
        <v>116.906</v>
      </c>
      <c r="Y41" s="228">
        <f>IF(ISERROR(R41/X41-1),"         /0",IF(R41/X41&gt;5,"  *  ",(R41/X41-1)))</f>
        <v>0.6693411800934084</v>
      </c>
    </row>
    <row r="42" spans="1:25" ht="19.5" customHeight="1" thickBot="1">
      <c r="A42" s="235" t="s">
        <v>56</v>
      </c>
      <c r="B42" s="233">
        <v>1.063</v>
      </c>
      <c r="C42" s="230">
        <v>0</v>
      </c>
      <c r="D42" s="229">
        <v>0</v>
      </c>
      <c r="E42" s="230">
        <v>0</v>
      </c>
      <c r="F42" s="229">
        <f>SUM(B42:E42)</f>
        <v>1.063</v>
      </c>
      <c r="G42" s="232">
        <f>F42/$F$9</f>
        <v>2.310643021738521E-05</v>
      </c>
      <c r="H42" s="233">
        <v>2.284</v>
      </c>
      <c r="I42" s="230">
        <v>0</v>
      </c>
      <c r="J42" s="229"/>
      <c r="K42" s="230"/>
      <c r="L42" s="229">
        <f>SUM(H42:K42)</f>
        <v>2.284</v>
      </c>
      <c r="M42" s="234">
        <f>IF(ISERROR(F42/L42-1),"         /0",(F42/L42-1))</f>
        <v>-0.5345884413309983</v>
      </c>
      <c r="N42" s="233">
        <v>2.407</v>
      </c>
      <c r="O42" s="230">
        <v>0</v>
      </c>
      <c r="P42" s="229"/>
      <c r="Q42" s="230">
        <v>1.282</v>
      </c>
      <c r="R42" s="229">
        <f>SUM(N42:Q42)</f>
        <v>3.689</v>
      </c>
      <c r="S42" s="232">
        <f>R42/$R$9</f>
        <v>2.580985233217273E-05</v>
      </c>
      <c r="T42" s="231">
        <v>6.6579999999999995</v>
      </c>
      <c r="U42" s="230">
        <v>0</v>
      </c>
      <c r="V42" s="229"/>
      <c r="W42" s="230"/>
      <c r="X42" s="229">
        <f>SUM(T42:W42)</f>
        <v>6.6579999999999995</v>
      </c>
      <c r="Y42" s="228">
        <f>IF(ISERROR(R42/X42-1),"         /0",IF(R42/X42&gt;5,"  *  ",(R42/X42-1)))</f>
        <v>-0.4459297086212075</v>
      </c>
    </row>
    <row r="43" spans="1:25" s="220" customFormat="1" ht="19.5" customHeight="1" thickBot="1">
      <c r="A43" s="279" t="s">
        <v>56</v>
      </c>
      <c r="B43" s="276">
        <v>109.994</v>
      </c>
      <c r="C43" s="275">
        <v>0</v>
      </c>
      <c r="D43" s="274">
        <v>0</v>
      </c>
      <c r="E43" s="275">
        <v>0</v>
      </c>
      <c r="F43" s="274">
        <f t="shared" si="0"/>
        <v>109.994</v>
      </c>
      <c r="G43" s="277">
        <f t="shared" si="1"/>
        <v>0.0023909394970188795</v>
      </c>
      <c r="H43" s="276">
        <v>133.86899999999997</v>
      </c>
      <c r="I43" s="275">
        <v>0</v>
      </c>
      <c r="J43" s="274">
        <v>0</v>
      </c>
      <c r="K43" s="275">
        <v>0</v>
      </c>
      <c r="L43" s="274">
        <f t="shared" si="2"/>
        <v>133.86899999999997</v>
      </c>
      <c r="M43" s="278">
        <f t="shared" si="8"/>
        <v>-0.17834599496522707</v>
      </c>
      <c r="N43" s="276">
        <v>239.284</v>
      </c>
      <c r="O43" s="275">
        <v>7.309</v>
      </c>
      <c r="P43" s="274">
        <v>0</v>
      </c>
      <c r="Q43" s="275">
        <v>0</v>
      </c>
      <c r="R43" s="274">
        <f t="shared" si="4"/>
        <v>246.593</v>
      </c>
      <c r="S43" s="277">
        <f t="shared" si="5"/>
        <v>0.001725272137746671</v>
      </c>
      <c r="T43" s="276">
        <v>257.457</v>
      </c>
      <c r="U43" s="275">
        <v>0</v>
      </c>
      <c r="V43" s="274">
        <v>0</v>
      </c>
      <c r="W43" s="275">
        <v>2.582</v>
      </c>
      <c r="X43" s="287">
        <f>SUM(T43:W43)</f>
        <v>260.039</v>
      </c>
      <c r="Y43" s="271">
        <f t="shared" si="7"/>
        <v>-0.05170762847111399</v>
      </c>
    </row>
    <row r="44" ht="15" thickTop="1">
      <c r="A44" s="121" t="s">
        <v>43</v>
      </c>
    </row>
    <row r="45" ht="15">
      <c r="A45" s="121" t="s">
        <v>55</v>
      </c>
    </row>
    <row r="46" ht="15">
      <c r="A46" s="128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4:Y65536 M44:M65536 Y3 M3">
    <cfRule type="cellIs" priority="6" dxfId="92" operator="lessThan" stopIfTrue="1">
      <formula>0</formula>
    </cfRule>
  </conditionalFormatting>
  <conditionalFormatting sqref="Y10:Y43 M10:M43">
    <cfRule type="cellIs" priority="7" dxfId="92" operator="lessThan" stopIfTrue="1">
      <formula>0</formula>
    </cfRule>
    <cfRule type="cellIs" priority="8" dxfId="94" operator="greaterThanOrEqual" stopIfTrue="1">
      <formula>0</formula>
    </cfRule>
  </conditionalFormatting>
  <conditionalFormatting sqref="M5 Y5 Y7:Y8 M7:M8">
    <cfRule type="cellIs" priority="2" dxfId="92" operator="lessThan" stopIfTrue="1">
      <formula>0</formula>
    </cfRule>
  </conditionalFormatting>
  <conditionalFormatting sqref="Y9 M9">
    <cfRule type="cellIs" priority="3" dxfId="92" operator="lessThan" stopIfTrue="1">
      <formula>0</formula>
    </cfRule>
    <cfRule type="cellIs" priority="4" dxfId="94" operator="greaterThanOrEqual" stopIfTrue="1">
      <formula>0</formula>
    </cfRule>
  </conditionalFormatting>
  <conditionalFormatting sqref="M6 Y6">
    <cfRule type="cellIs" priority="1" dxfId="92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38:V38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5"/>
  <sheetViews>
    <sheetView showGridLines="0" zoomScale="80" zoomScaleNormal="80" zoomScalePageLayoutView="0" workbookViewId="0" topLeftCell="A1">
      <selection activeCell="T72" sqref="T72:W72"/>
    </sheetView>
  </sheetViews>
  <sheetFormatPr defaultColWidth="8.00390625" defaultRowHeight="15"/>
  <cols>
    <col min="1" max="1" width="24.7109375" style="128" customWidth="1"/>
    <col min="2" max="2" width="9.140625" style="128" bestFit="1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140625" style="128" bestFit="1" customWidth="1"/>
    <col min="7" max="7" width="9.421875" style="128" customWidth="1"/>
    <col min="8" max="8" width="9.28125" style="128" bestFit="1" customWidth="1"/>
    <col min="9" max="9" width="9.7109375" style="128" bestFit="1" customWidth="1"/>
    <col min="10" max="10" width="8.140625" style="128" customWidth="1"/>
    <col min="11" max="11" width="9.00390625" style="128" customWidth="1"/>
    <col min="12" max="12" width="9.140625" style="128" customWidth="1"/>
    <col min="13" max="13" width="10.28125" style="128" bestFit="1" customWidth="1"/>
    <col min="14" max="14" width="9.28125" style="128" bestFit="1" customWidth="1"/>
    <col min="15" max="15" width="10.140625" style="128" customWidth="1"/>
    <col min="16" max="16" width="8.421875" style="128" bestFit="1" customWidth="1"/>
    <col min="17" max="17" width="9.140625" style="128" customWidth="1"/>
    <col min="18" max="19" width="9.8515625" style="128" bestFit="1" customWidth="1"/>
    <col min="20" max="20" width="10.421875" style="128" customWidth="1"/>
    <col min="21" max="21" width="10.28125" style="128" customWidth="1"/>
    <col min="22" max="22" width="8.8515625" style="128" customWidth="1"/>
    <col min="23" max="23" width="10.28125" style="128" customWidth="1"/>
    <col min="24" max="24" width="9.8515625" style="128" bestFit="1" customWidth="1"/>
    <col min="25" max="25" width="8.7109375" style="128" bestFit="1" customWidth="1"/>
    <col min="26" max="16384" width="8.00390625" style="128" customWidth="1"/>
  </cols>
  <sheetData>
    <row r="1" spans="24:25" ht="18.75" thickBot="1">
      <c r="X1" s="571" t="s">
        <v>28</v>
      </c>
      <c r="Y1" s="572"/>
    </row>
    <row r="2" ht="5.25" customHeight="1" thickBot="1"/>
    <row r="3" spans="1:25" ht="24" customHeight="1" thickTop="1">
      <c r="A3" s="627" t="s">
        <v>73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9"/>
    </row>
    <row r="4" spans="1:25" ht="21" customHeight="1" thickBot="1">
      <c r="A4" s="638" t="s">
        <v>45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39"/>
      <c r="U4" s="639"/>
      <c r="V4" s="639"/>
      <c r="W4" s="639"/>
      <c r="X4" s="639"/>
      <c r="Y4" s="640"/>
    </row>
    <row r="5" spans="1:25" s="270" customFormat="1" ht="15.75" customHeight="1" thickBot="1" thickTop="1">
      <c r="A5" s="576" t="s">
        <v>68</v>
      </c>
      <c r="B5" s="644" t="s">
        <v>36</v>
      </c>
      <c r="C5" s="645"/>
      <c r="D5" s="645"/>
      <c r="E5" s="645"/>
      <c r="F5" s="645"/>
      <c r="G5" s="645"/>
      <c r="H5" s="645"/>
      <c r="I5" s="645"/>
      <c r="J5" s="646"/>
      <c r="K5" s="646"/>
      <c r="L5" s="646"/>
      <c r="M5" s="647"/>
      <c r="N5" s="644" t="s">
        <v>35</v>
      </c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8"/>
    </row>
    <row r="6" spans="1:25" s="168" customFormat="1" ht="26.25" customHeight="1" thickBot="1">
      <c r="A6" s="577"/>
      <c r="B6" s="633" t="s">
        <v>151</v>
      </c>
      <c r="C6" s="634"/>
      <c r="D6" s="634"/>
      <c r="E6" s="634"/>
      <c r="F6" s="634"/>
      <c r="G6" s="630" t="s">
        <v>34</v>
      </c>
      <c r="H6" s="633" t="s">
        <v>151</v>
      </c>
      <c r="I6" s="634"/>
      <c r="J6" s="634"/>
      <c r="K6" s="634"/>
      <c r="L6" s="634"/>
      <c r="M6" s="641" t="s">
        <v>33</v>
      </c>
      <c r="N6" s="633" t="s">
        <v>153</v>
      </c>
      <c r="O6" s="634"/>
      <c r="P6" s="634"/>
      <c r="Q6" s="634"/>
      <c r="R6" s="634"/>
      <c r="S6" s="630" t="s">
        <v>34</v>
      </c>
      <c r="T6" s="633" t="s">
        <v>154</v>
      </c>
      <c r="U6" s="634"/>
      <c r="V6" s="634"/>
      <c r="W6" s="634"/>
      <c r="X6" s="634"/>
      <c r="Y6" s="635" t="s">
        <v>33</v>
      </c>
    </row>
    <row r="7" spans="1:25" s="168" customFormat="1" ht="26.25" customHeight="1">
      <c r="A7" s="578"/>
      <c r="B7" s="570" t="s">
        <v>22</v>
      </c>
      <c r="C7" s="566"/>
      <c r="D7" s="565" t="s">
        <v>21</v>
      </c>
      <c r="E7" s="566"/>
      <c r="F7" s="653" t="s">
        <v>17</v>
      </c>
      <c r="G7" s="631"/>
      <c r="H7" s="570" t="s">
        <v>22</v>
      </c>
      <c r="I7" s="566"/>
      <c r="J7" s="565" t="s">
        <v>21</v>
      </c>
      <c r="K7" s="566"/>
      <c r="L7" s="653" t="s">
        <v>17</v>
      </c>
      <c r="M7" s="642"/>
      <c r="N7" s="570" t="s">
        <v>22</v>
      </c>
      <c r="O7" s="566"/>
      <c r="P7" s="565" t="s">
        <v>21</v>
      </c>
      <c r="Q7" s="566"/>
      <c r="R7" s="653" t="s">
        <v>17</v>
      </c>
      <c r="S7" s="631"/>
      <c r="T7" s="570" t="s">
        <v>22</v>
      </c>
      <c r="U7" s="566"/>
      <c r="V7" s="565" t="s">
        <v>21</v>
      </c>
      <c r="W7" s="566"/>
      <c r="X7" s="653" t="s">
        <v>17</v>
      </c>
      <c r="Y7" s="636"/>
    </row>
    <row r="8" spans="1:25" s="266" customFormat="1" ht="27.75" thickBot="1">
      <c r="A8" s="579"/>
      <c r="B8" s="269" t="s">
        <v>31</v>
      </c>
      <c r="C8" s="267" t="s">
        <v>30</v>
      </c>
      <c r="D8" s="268" t="s">
        <v>31</v>
      </c>
      <c r="E8" s="267" t="s">
        <v>30</v>
      </c>
      <c r="F8" s="626"/>
      <c r="G8" s="632"/>
      <c r="H8" s="269" t="s">
        <v>31</v>
      </c>
      <c r="I8" s="267" t="s">
        <v>30</v>
      </c>
      <c r="J8" s="268" t="s">
        <v>31</v>
      </c>
      <c r="K8" s="267" t="s">
        <v>30</v>
      </c>
      <c r="L8" s="626"/>
      <c r="M8" s="643"/>
      <c r="N8" s="269" t="s">
        <v>31</v>
      </c>
      <c r="O8" s="267" t="s">
        <v>30</v>
      </c>
      <c r="P8" s="268" t="s">
        <v>31</v>
      </c>
      <c r="Q8" s="267" t="s">
        <v>30</v>
      </c>
      <c r="R8" s="626"/>
      <c r="S8" s="632"/>
      <c r="T8" s="269" t="s">
        <v>31</v>
      </c>
      <c r="U8" s="267" t="s">
        <v>30</v>
      </c>
      <c r="V8" s="268" t="s">
        <v>31</v>
      </c>
      <c r="W8" s="267" t="s">
        <v>30</v>
      </c>
      <c r="X8" s="626"/>
      <c r="Y8" s="637"/>
    </row>
    <row r="9" spans="1:25" s="157" customFormat="1" ht="18" customHeight="1" thickBot="1" thickTop="1">
      <c r="A9" s="329" t="s">
        <v>24</v>
      </c>
      <c r="B9" s="328">
        <f>B10+B28+B46+B55+B68+B72</f>
        <v>24785.475999999995</v>
      </c>
      <c r="C9" s="327">
        <f>C10+C28+C46+C55+C68+C72</f>
        <v>15882.218</v>
      </c>
      <c r="D9" s="325">
        <f>D10+D28+D46+D55+D68+D72</f>
        <v>3305.7839999999997</v>
      </c>
      <c r="E9" s="326">
        <f>E10+E28+E46+E55+E68+E72</f>
        <v>2031.032</v>
      </c>
      <c r="F9" s="325">
        <f aca="true" t="shared" si="0" ref="F9:F44">SUM(B9:E9)</f>
        <v>46004.509999999995</v>
      </c>
      <c r="G9" s="337">
        <f aca="true" t="shared" si="1" ref="G9:G44">F9/$F$9</f>
        <v>1</v>
      </c>
      <c r="H9" s="328">
        <f>H10+H28+H46+H55+H68+H72</f>
        <v>25006.33</v>
      </c>
      <c r="I9" s="327">
        <f>I10+I28+I46+I55+I68+I72</f>
        <v>18303.338</v>
      </c>
      <c r="J9" s="325">
        <f>J10+J28+J46+J55+J68+J72</f>
        <v>2734.7410000000004</v>
      </c>
      <c r="K9" s="326">
        <f>K10+K28+K46+K55+K68+K72</f>
        <v>1962.8159999999998</v>
      </c>
      <c r="L9" s="325">
        <f aca="true" t="shared" si="2" ref="L9:L44">SUM(H9:K9)</f>
        <v>48007.225000000006</v>
      </c>
      <c r="M9" s="403">
        <f aca="true" t="shared" si="3" ref="M9:M53">IF(ISERROR(F9/L9-1),"         /0",(F9/L9-1))</f>
        <v>-0.04171694989660435</v>
      </c>
      <c r="N9" s="408">
        <f>N10+N28+N46+N55+N68+N72</f>
        <v>80131.38099999998</v>
      </c>
      <c r="O9" s="327">
        <f>O10+O28+O46+O55+O68+O72</f>
        <v>46140.609000000004</v>
      </c>
      <c r="P9" s="325">
        <f>P10+P28+P46+P55+P68+P72</f>
        <v>10587.08</v>
      </c>
      <c r="Q9" s="326">
        <f>Q10+Q28+Q46+Q55+Q68+Q72</f>
        <v>6070.845</v>
      </c>
      <c r="R9" s="325">
        <f aca="true" t="shared" si="4" ref="R9:R44">SUM(N9:Q9)</f>
        <v>142929.91499999998</v>
      </c>
      <c r="S9" s="423">
        <f aca="true" t="shared" si="5" ref="S9:S44">R9/$R$9</f>
        <v>1</v>
      </c>
      <c r="T9" s="328">
        <f>T10+T28+T46+T55+T68+T72</f>
        <v>76691.719</v>
      </c>
      <c r="U9" s="327">
        <f>U10+U28+U46+U55+U68+U72</f>
        <v>48392.234000000004</v>
      </c>
      <c r="V9" s="325">
        <f>V10+V28+V46+V55+V68+V72</f>
        <v>7185.397</v>
      </c>
      <c r="W9" s="326">
        <f>W10+W28+W46+W55+W68+W72</f>
        <v>4245.061000000001</v>
      </c>
      <c r="X9" s="325">
        <f aca="true" t="shared" si="6" ref="X9:X44">SUM(T9:W9)</f>
        <v>136514.411</v>
      </c>
      <c r="Y9" s="324">
        <f>IF(ISERROR(R9/X9-1),"         /0",(R9/X9-1))</f>
        <v>0.04699506779544316</v>
      </c>
    </row>
    <row r="10" spans="1:25" s="236" customFormat="1" ht="19.5" customHeight="1">
      <c r="A10" s="243" t="s">
        <v>61</v>
      </c>
      <c r="B10" s="240">
        <f>SUM(B11:B27)</f>
        <v>16625.977</v>
      </c>
      <c r="C10" s="239">
        <f>SUM(C11:C27)</f>
        <v>7897.894</v>
      </c>
      <c r="D10" s="238">
        <f>SUM(D11:D27)</f>
        <v>3091.556</v>
      </c>
      <c r="E10" s="310">
        <f>SUM(E11:E27)</f>
        <v>1596.988</v>
      </c>
      <c r="F10" s="238">
        <f t="shared" si="0"/>
        <v>29212.415</v>
      </c>
      <c r="G10" s="241">
        <f t="shared" si="1"/>
        <v>0.6349902433478806</v>
      </c>
      <c r="H10" s="240">
        <f>SUM(H11:H27)</f>
        <v>15107.174</v>
      </c>
      <c r="I10" s="239">
        <f>SUM(I11:I27)</f>
        <v>8965.18</v>
      </c>
      <c r="J10" s="238">
        <f>SUM(J11:J27)</f>
        <v>2733.4080000000004</v>
      </c>
      <c r="K10" s="310">
        <f>SUM(K11:K27)</f>
        <v>1599.147</v>
      </c>
      <c r="L10" s="238">
        <f t="shared" si="2"/>
        <v>28404.909</v>
      </c>
      <c r="M10" s="404">
        <f t="shared" si="3"/>
        <v>0.02842839595085489</v>
      </c>
      <c r="N10" s="409">
        <f>SUM(N11:N27)</f>
        <v>56062.837999999996</v>
      </c>
      <c r="O10" s="239">
        <f>SUM(O11:O27)</f>
        <v>22102.383</v>
      </c>
      <c r="P10" s="238">
        <f>SUM(P11:P27)</f>
        <v>8845.112</v>
      </c>
      <c r="Q10" s="310">
        <f>SUM(Q11:Q27)</f>
        <v>4243.964</v>
      </c>
      <c r="R10" s="238">
        <f t="shared" si="4"/>
        <v>91254.29699999999</v>
      </c>
      <c r="S10" s="424">
        <f t="shared" si="5"/>
        <v>0.6384548469087105</v>
      </c>
      <c r="T10" s="240">
        <f>SUM(T11:T27)</f>
        <v>49438.043000000005</v>
      </c>
      <c r="U10" s="239">
        <f>SUM(U11:U27)</f>
        <v>24553.781000000003</v>
      </c>
      <c r="V10" s="238">
        <f>SUM(V11:V27)</f>
        <v>7028.262</v>
      </c>
      <c r="W10" s="310">
        <f>SUM(W11:W27)</f>
        <v>3060.084</v>
      </c>
      <c r="X10" s="238">
        <f t="shared" si="6"/>
        <v>84080.17000000001</v>
      </c>
      <c r="Y10" s="237">
        <f aca="true" t="shared" si="7" ref="Y10:Y44">IF(ISERROR(R10/X10-1),"         /0",IF(R10/X10&gt;5,"  *  ",(R10/X10-1)))</f>
        <v>0.0853248393765138</v>
      </c>
    </row>
    <row r="11" spans="1:25" ht="19.5" customHeight="1">
      <c r="A11" s="235" t="s">
        <v>177</v>
      </c>
      <c r="B11" s="233">
        <v>4181.479</v>
      </c>
      <c r="C11" s="230">
        <v>2830.556</v>
      </c>
      <c r="D11" s="229">
        <v>0</v>
      </c>
      <c r="E11" s="281">
        <v>0</v>
      </c>
      <c r="F11" s="229">
        <f t="shared" si="0"/>
        <v>7012.035</v>
      </c>
      <c r="G11" s="232">
        <f t="shared" si="1"/>
        <v>0.1524205996325143</v>
      </c>
      <c r="H11" s="233">
        <v>3539.074</v>
      </c>
      <c r="I11" s="230">
        <v>3084.442</v>
      </c>
      <c r="J11" s="229"/>
      <c r="K11" s="281"/>
      <c r="L11" s="229">
        <f t="shared" si="2"/>
        <v>6623.516</v>
      </c>
      <c r="M11" s="405">
        <f t="shared" si="3"/>
        <v>0.05865751664221852</v>
      </c>
      <c r="N11" s="410">
        <v>13813.163999999999</v>
      </c>
      <c r="O11" s="230">
        <v>8540.107</v>
      </c>
      <c r="P11" s="229"/>
      <c r="Q11" s="281"/>
      <c r="R11" s="229">
        <f t="shared" si="4"/>
        <v>22353.271</v>
      </c>
      <c r="S11" s="425">
        <f t="shared" si="5"/>
        <v>0.15639322950692305</v>
      </c>
      <c r="T11" s="233">
        <v>11973.761</v>
      </c>
      <c r="U11" s="230">
        <v>9032.653999999999</v>
      </c>
      <c r="V11" s="229"/>
      <c r="W11" s="281"/>
      <c r="X11" s="229">
        <f t="shared" si="6"/>
        <v>21006.415</v>
      </c>
      <c r="Y11" s="228">
        <f t="shared" si="7"/>
        <v>0.06411641396211576</v>
      </c>
    </row>
    <row r="12" spans="1:25" ht="19.5" customHeight="1">
      <c r="A12" s="235" t="s">
        <v>203</v>
      </c>
      <c r="B12" s="233">
        <v>3366.238</v>
      </c>
      <c r="C12" s="230">
        <v>1929.242</v>
      </c>
      <c r="D12" s="229">
        <v>0</v>
      </c>
      <c r="E12" s="281">
        <v>0</v>
      </c>
      <c r="F12" s="229">
        <f t="shared" si="0"/>
        <v>5295.48</v>
      </c>
      <c r="G12" s="232">
        <f t="shared" si="1"/>
        <v>0.1151078448612973</v>
      </c>
      <c r="H12" s="233">
        <v>3967.306</v>
      </c>
      <c r="I12" s="230">
        <v>2661.429</v>
      </c>
      <c r="J12" s="229"/>
      <c r="K12" s="281"/>
      <c r="L12" s="229">
        <f t="shared" si="2"/>
        <v>6628.735000000001</v>
      </c>
      <c r="M12" s="405">
        <f t="shared" si="3"/>
        <v>-0.20113264446383827</v>
      </c>
      <c r="N12" s="410">
        <v>11067.482</v>
      </c>
      <c r="O12" s="230">
        <v>4605.288</v>
      </c>
      <c r="P12" s="229"/>
      <c r="Q12" s="281"/>
      <c r="R12" s="229">
        <f t="shared" si="4"/>
        <v>15672.77</v>
      </c>
      <c r="S12" s="425">
        <f t="shared" si="5"/>
        <v>0.10965353194256082</v>
      </c>
      <c r="T12" s="233">
        <v>15078.856000000002</v>
      </c>
      <c r="U12" s="230">
        <v>7606.099000000001</v>
      </c>
      <c r="V12" s="229">
        <v>1190.55</v>
      </c>
      <c r="W12" s="281"/>
      <c r="X12" s="229">
        <f t="shared" si="6"/>
        <v>23875.505</v>
      </c>
      <c r="Y12" s="228">
        <f t="shared" si="7"/>
        <v>-0.343562785373545</v>
      </c>
    </row>
    <row r="13" spans="1:25" ht="19.5" customHeight="1">
      <c r="A13" s="235" t="s">
        <v>204</v>
      </c>
      <c r="B13" s="233">
        <v>3095.6189999999997</v>
      </c>
      <c r="C13" s="230">
        <v>887.776</v>
      </c>
      <c r="D13" s="229">
        <v>0</v>
      </c>
      <c r="E13" s="281">
        <v>0</v>
      </c>
      <c r="F13" s="229">
        <f>SUM(B13:E13)</f>
        <v>3983.3949999999995</v>
      </c>
      <c r="G13" s="232">
        <f>F13/$F$9</f>
        <v>0.08658705418229648</v>
      </c>
      <c r="H13" s="233">
        <v>2064.206</v>
      </c>
      <c r="I13" s="230">
        <v>760.472</v>
      </c>
      <c r="J13" s="229"/>
      <c r="K13" s="281"/>
      <c r="L13" s="229">
        <f>SUM(H13:K13)</f>
        <v>2824.678</v>
      </c>
      <c r="M13" s="405">
        <f>IF(ISERROR(F13/L13-1),"         /0",(F13/L13-1))</f>
        <v>0.41021206664972065</v>
      </c>
      <c r="N13" s="410">
        <v>12505.436</v>
      </c>
      <c r="O13" s="230">
        <v>2686.459</v>
      </c>
      <c r="P13" s="229"/>
      <c r="Q13" s="281"/>
      <c r="R13" s="229">
        <f>SUM(N13:Q13)</f>
        <v>15191.895</v>
      </c>
      <c r="S13" s="425">
        <f>R13/$R$9</f>
        <v>0.10628912079042377</v>
      </c>
      <c r="T13" s="233">
        <v>6251.209</v>
      </c>
      <c r="U13" s="230">
        <v>1687.969</v>
      </c>
      <c r="V13" s="229"/>
      <c r="W13" s="281"/>
      <c r="X13" s="229">
        <f>SUM(T13:W13)</f>
        <v>7939.178</v>
      </c>
      <c r="Y13" s="228">
        <f>IF(ISERROR(R13/X13-1),"         /0",IF(R13/X13&gt;5,"  *  ",(R13/X13-1)))</f>
        <v>0.913535003245928</v>
      </c>
    </row>
    <row r="14" spans="1:25" ht="19.5" customHeight="1">
      <c r="A14" s="235" t="s">
        <v>205</v>
      </c>
      <c r="B14" s="233">
        <v>1872.918</v>
      </c>
      <c r="C14" s="230">
        <v>924.0540000000001</v>
      </c>
      <c r="D14" s="229">
        <v>0</v>
      </c>
      <c r="E14" s="281">
        <v>0</v>
      </c>
      <c r="F14" s="229">
        <f t="shared" si="0"/>
        <v>2796.9719999999998</v>
      </c>
      <c r="G14" s="232">
        <f t="shared" si="1"/>
        <v>0.06079777830477925</v>
      </c>
      <c r="H14" s="233">
        <v>1687.814</v>
      </c>
      <c r="I14" s="230">
        <v>747.594</v>
      </c>
      <c r="J14" s="229"/>
      <c r="K14" s="281"/>
      <c r="L14" s="229">
        <f t="shared" si="2"/>
        <v>2435.4080000000004</v>
      </c>
      <c r="M14" s="405">
        <f t="shared" si="3"/>
        <v>0.1484613666375405</v>
      </c>
      <c r="N14" s="410">
        <v>6740.815999999999</v>
      </c>
      <c r="O14" s="230">
        <v>2758.753</v>
      </c>
      <c r="P14" s="229"/>
      <c r="Q14" s="281"/>
      <c r="R14" s="229">
        <f t="shared" si="4"/>
        <v>9499.569</v>
      </c>
      <c r="S14" s="425">
        <f t="shared" si="5"/>
        <v>0.06646312635112112</v>
      </c>
      <c r="T14" s="233">
        <v>4937.71</v>
      </c>
      <c r="U14" s="230">
        <v>1706.9170000000001</v>
      </c>
      <c r="V14" s="229"/>
      <c r="W14" s="281"/>
      <c r="X14" s="229">
        <f t="shared" si="6"/>
        <v>6644.627</v>
      </c>
      <c r="Y14" s="228">
        <f t="shared" si="7"/>
        <v>0.4296617402301135</v>
      </c>
    </row>
    <row r="15" spans="1:25" ht="19.5" customHeight="1">
      <c r="A15" s="235" t="s">
        <v>206</v>
      </c>
      <c r="B15" s="233">
        <v>0</v>
      </c>
      <c r="C15" s="230">
        <v>0</v>
      </c>
      <c r="D15" s="229">
        <v>1786.451</v>
      </c>
      <c r="E15" s="281">
        <v>804.906</v>
      </c>
      <c r="F15" s="229">
        <f t="shared" si="0"/>
        <v>2591.357</v>
      </c>
      <c r="G15" s="232">
        <f t="shared" si="1"/>
        <v>0.05632832520115963</v>
      </c>
      <c r="H15" s="233"/>
      <c r="I15" s="230"/>
      <c r="J15" s="229">
        <v>1256.5410000000002</v>
      </c>
      <c r="K15" s="281">
        <v>545.962</v>
      </c>
      <c r="L15" s="229">
        <f t="shared" si="2"/>
        <v>1802.5030000000002</v>
      </c>
      <c r="M15" s="405">
        <f t="shared" si="3"/>
        <v>0.4376436544072324</v>
      </c>
      <c r="N15" s="410"/>
      <c r="O15" s="230"/>
      <c r="P15" s="229">
        <v>4342.384</v>
      </c>
      <c r="Q15" s="281">
        <v>1761.017</v>
      </c>
      <c r="R15" s="229">
        <f t="shared" si="4"/>
        <v>6103.401</v>
      </c>
      <c r="S15" s="425">
        <f t="shared" si="5"/>
        <v>0.04270205435999875</v>
      </c>
      <c r="T15" s="233"/>
      <c r="U15" s="230"/>
      <c r="V15" s="229">
        <v>3055.669</v>
      </c>
      <c r="W15" s="281">
        <v>1028.4270000000001</v>
      </c>
      <c r="X15" s="229">
        <f t="shared" si="6"/>
        <v>4084.096</v>
      </c>
      <c r="Y15" s="228">
        <f t="shared" si="7"/>
        <v>0.4944313258062494</v>
      </c>
    </row>
    <row r="16" spans="1:25" ht="19.5" customHeight="1">
      <c r="A16" s="235" t="s">
        <v>208</v>
      </c>
      <c r="B16" s="233">
        <v>0</v>
      </c>
      <c r="C16" s="230">
        <v>0</v>
      </c>
      <c r="D16" s="229">
        <v>1131</v>
      </c>
      <c r="E16" s="281">
        <v>792</v>
      </c>
      <c r="F16" s="229">
        <f t="shared" si="0"/>
        <v>1923</v>
      </c>
      <c r="G16" s="232">
        <f t="shared" si="1"/>
        <v>0.041800249584225554</v>
      </c>
      <c r="H16" s="233"/>
      <c r="I16" s="230"/>
      <c r="J16" s="229">
        <v>1053</v>
      </c>
      <c r="K16" s="281">
        <v>999.762</v>
      </c>
      <c r="L16" s="229">
        <f t="shared" si="2"/>
        <v>2052.7619999999997</v>
      </c>
      <c r="M16" s="405">
        <f t="shared" si="3"/>
        <v>-0.06321336813522449</v>
      </c>
      <c r="N16" s="410"/>
      <c r="O16" s="230"/>
      <c r="P16" s="229">
        <v>3900</v>
      </c>
      <c r="Q16" s="281">
        <v>2282.057</v>
      </c>
      <c r="R16" s="229">
        <f t="shared" si="4"/>
        <v>6182.057</v>
      </c>
      <c r="S16" s="425">
        <f t="shared" si="5"/>
        <v>0.043252366028483265</v>
      </c>
      <c r="T16" s="233"/>
      <c r="U16" s="230"/>
      <c r="V16" s="229">
        <v>2157.839</v>
      </c>
      <c r="W16" s="281">
        <v>1876.3069999999998</v>
      </c>
      <c r="X16" s="229">
        <f t="shared" si="6"/>
        <v>4034.1459999999997</v>
      </c>
      <c r="Y16" s="228">
        <f t="shared" si="7"/>
        <v>0.5324326387790626</v>
      </c>
    </row>
    <row r="17" spans="1:25" ht="19.5" customHeight="1">
      <c r="A17" s="235" t="s">
        <v>209</v>
      </c>
      <c r="B17" s="233">
        <v>1557.461</v>
      </c>
      <c r="C17" s="230">
        <v>155.159</v>
      </c>
      <c r="D17" s="229">
        <v>0</v>
      </c>
      <c r="E17" s="281">
        <v>0</v>
      </c>
      <c r="F17" s="229">
        <f aca="true" t="shared" si="8" ref="F17:F24">SUM(B17:E17)</f>
        <v>1712.62</v>
      </c>
      <c r="G17" s="232">
        <f aca="true" t="shared" si="9" ref="G17:G24">F17/$F$9</f>
        <v>0.03722721967911407</v>
      </c>
      <c r="H17" s="233">
        <v>1630.348</v>
      </c>
      <c r="I17" s="230">
        <v>480.305</v>
      </c>
      <c r="J17" s="229"/>
      <c r="K17" s="281"/>
      <c r="L17" s="229">
        <f aca="true" t="shared" si="10" ref="L17:L24">SUM(H17:K17)</f>
        <v>2110.653</v>
      </c>
      <c r="M17" s="405">
        <f aca="true" t="shared" si="11" ref="M17:M24">IF(ISERROR(F17/L17-1),"         /0",(F17/L17-1))</f>
        <v>-0.18858286985117878</v>
      </c>
      <c r="N17" s="410">
        <v>4301.693</v>
      </c>
      <c r="O17" s="230">
        <v>375.201</v>
      </c>
      <c r="P17" s="229"/>
      <c r="Q17" s="281"/>
      <c r="R17" s="229">
        <f aca="true" t="shared" si="12" ref="R17:R24">SUM(N17:Q17)</f>
        <v>4676.894</v>
      </c>
      <c r="S17" s="425">
        <f aca="true" t="shared" si="13" ref="S17:S24">R17/$R$9</f>
        <v>0.032721589458721785</v>
      </c>
      <c r="T17" s="233">
        <v>4255.705</v>
      </c>
      <c r="U17" s="230">
        <v>1077.1480000000001</v>
      </c>
      <c r="V17" s="229"/>
      <c r="W17" s="281">
        <v>50.477</v>
      </c>
      <c r="X17" s="229">
        <f aca="true" t="shared" si="14" ref="X17:X24">SUM(T17:W17)</f>
        <v>5383.33</v>
      </c>
      <c r="Y17" s="228">
        <f aca="true" t="shared" si="15" ref="Y17:Y24">IF(ISERROR(R17/X17-1),"         /0",IF(R17/X17&gt;5,"  *  ",(R17/X17-1)))</f>
        <v>-0.1312265828028376</v>
      </c>
    </row>
    <row r="18" spans="1:25" ht="19.5" customHeight="1">
      <c r="A18" s="235" t="s">
        <v>211</v>
      </c>
      <c r="B18" s="233">
        <v>1050.08</v>
      </c>
      <c r="C18" s="230">
        <v>0</v>
      </c>
      <c r="D18" s="229">
        <v>0</v>
      </c>
      <c r="E18" s="281">
        <v>0</v>
      </c>
      <c r="F18" s="229">
        <f t="shared" si="8"/>
        <v>1050.08</v>
      </c>
      <c r="G18" s="232">
        <f t="shared" si="9"/>
        <v>0.02282558818689733</v>
      </c>
      <c r="H18" s="233">
        <v>742.634</v>
      </c>
      <c r="I18" s="230"/>
      <c r="J18" s="229"/>
      <c r="K18" s="281"/>
      <c r="L18" s="229">
        <f t="shared" si="10"/>
        <v>742.634</v>
      </c>
      <c r="M18" s="405">
        <f t="shared" si="11"/>
        <v>0.4139939728049078</v>
      </c>
      <c r="N18" s="410">
        <v>3253.655</v>
      </c>
      <c r="O18" s="230"/>
      <c r="P18" s="229"/>
      <c r="Q18" s="281"/>
      <c r="R18" s="229">
        <f t="shared" si="12"/>
        <v>3253.655</v>
      </c>
      <c r="S18" s="425">
        <f t="shared" si="13"/>
        <v>0.02276398891022919</v>
      </c>
      <c r="T18" s="233">
        <v>2924.808</v>
      </c>
      <c r="U18" s="230"/>
      <c r="V18" s="229"/>
      <c r="W18" s="281"/>
      <c r="X18" s="229">
        <f t="shared" si="14"/>
        <v>2924.808</v>
      </c>
      <c r="Y18" s="228">
        <f t="shared" si="15"/>
        <v>0.11243370505004102</v>
      </c>
    </row>
    <row r="19" spans="1:25" ht="19.5" customHeight="1">
      <c r="A19" s="235" t="s">
        <v>157</v>
      </c>
      <c r="B19" s="233">
        <v>478.941</v>
      </c>
      <c r="C19" s="230">
        <v>218.85800000000003</v>
      </c>
      <c r="D19" s="229">
        <v>0</v>
      </c>
      <c r="E19" s="281">
        <v>0</v>
      </c>
      <c r="F19" s="229">
        <f>SUM(B19:E19)</f>
        <v>697.799</v>
      </c>
      <c r="G19" s="232">
        <f>F19/$F$9</f>
        <v>0.015168056349257933</v>
      </c>
      <c r="H19" s="233">
        <v>615.074</v>
      </c>
      <c r="I19" s="230">
        <v>359.983</v>
      </c>
      <c r="J19" s="229">
        <v>0</v>
      </c>
      <c r="K19" s="281">
        <v>0</v>
      </c>
      <c r="L19" s="229">
        <f>SUM(H19:K19)</f>
        <v>975.057</v>
      </c>
      <c r="M19" s="405">
        <f>IF(ISERROR(F19/L19-1),"         /0",(F19/L19-1))</f>
        <v>-0.2843505559162183</v>
      </c>
      <c r="N19" s="410">
        <v>1502.2500000000002</v>
      </c>
      <c r="O19" s="230">
        <v>680.666</v>
      </c>
      <c r="P19" s="229">
        <v>0</v>
      </c>
      <c r="Q19" s="281">
        <v>0</v>
      </c>
      <c r="R19" s="229">
        <f>SUM(N19:Q19)</f>
        <v>2182.916</v>
      </c>
      <c r="S19" s="425">
        <f>R19/$R$9</f>
        <v>0.015272632044873185</v>
      </c>
      <c r="T19" s="233">
        <v>1477.885</v>
      </c>
      <c r="U19" s="230">
        <v>1028.251</v>
      </c>
      <c r="V19" s="229">
        <v>0</v>
      </c>
      <c r="W19" s="281">
        <v>0</v>
      </c>
      <c r="X19" s="229">
        <f>SUM(T19:W19)</f>
        <v>2506.136</v>
      </c>
      <c r="Y19" s="228">
        <f>IF(ISERROR(R19/X19-1),"         /0",IF(R19/X19&gt;5,"  *  ",(R19/X19-1)))</f>
        <v>-0.12897145246706476</v>
      </c>
    </row>
    <row r="20" spans="1:25" ht="19.5" customHeight="1">
      <c r="A20" s="235" t="s">
        <v>207</v>
      </c>
      <c r="B20" s="233">
        <v>89.632</v>
      </c>
      <c r="C20" s="230">
        <v>526.379</v>
      </c>
      <c r="D20" s="229">
        <v>0</v>
      </c>
      <c r="E20" s="281">
        <v>0</v>
      </c>
      <c r="F20" s="229">
        <f t="shared" si="8"/>
        <v>616.011</v>
      </c>
      <c r="G20" s="232">
        <f t="shared" si="9"/>
        <v>0.013390230653472888</v>
      </c>
      <c r="H20" s="233">
        <v>72.912</v>
      </c>
      <c r="I20" s="230">
        <v>418.982</v>
      </c>
      <c r="J20" s="229"/>
      <c r="K20" s="281"/>
      <c r="L20" s="229">
        <f t="shared" si="10"/>
        <v>491.894</v>
      </c>
      <c r="M20" s="405">
        <f t="shared" si="11"/>
        <v>0.2523246878392498</v>
      </c>
      <c r="N20" s="410">
        <v>270.333</v>
      </c>
      <c r="O20" s="230">
        <v>1232.598</v>
      </c>
      <c r="P20" s="229"/>
      <c r="Q20" s="281"/>
      <c r="R20" s="229">
        <f t="shared" si="12"/>
        <v>1502.931</v>
      </c>
      <c r="S20" s="425">
        <f t="shared" si="13"/>
        <v>0.010515160524652942</v>
      </c>
      <c r="T20" s="233">
        <v>233.506</v>
      </c>
      <c r="U20" s="230">
        <v>1223.124</v>
      </c>
      <c r="V20" s="229"/>
      <c r="W20" s="281"/>
      <c r="X20" s="229">
        <f t="shared" si="14"/>
        <v>1456.63</v>
      </c>
      <c r="Y20" s="228">
        <f t="shared" si="15"/>
        <v>0.03178638363894737</v>
      </c>
    </row>
    <row r="21" spans="1:25" ht="19.5" customHeight="1">
      <c r="A21" s="235" t="s">
        <v>213</v>
      </c>
      <c r="B21" s="233">
        <v>448.831</v>
      </c>
      <c r="C21" s="230">
        <v>110.3</v>
      </c>
      <c r="D21" s="229">
        <v>0</v>
      </c>
      <c r="E21" s="281">
        <v>0</v>
      </c>
      <c r="F21" s="229">
        <f t="shared" si="8"/>
        <v>559.131</v>
      </c>
      <c r="G21" s="232">
        <f t="shared" si="9"/>
        <v>0.012153830135349774</v>
      </c>
      <c r="H21" s="233">
        <v>468.882</v>
      </c>
      <c r="I21" s="230">
        <v>129.633</v>
      </c>
      <c r="J21" s="229"/>
      <c r="K21" s="281"/>
      <c r="L21" s="229">
        <f t="shared" si="10"/>
        <v>598.515</v>
      </c>
      <c r="M21" s="405">
        <f t="shared" si="11"/>
        <v>-0.06580286208365704</v>
      </c>
      <c r="N21" s="410">
        <v>1122.632</v>
      </c>
      <c r="O21" s="230">
        <v>338.728</v>
      </c>
      <c r="P21" s="229"/>
      <c r="Q21" s="281"/>
      <c r="R21" s="229">
        <f t="shared" si="12"/>
        <v>1461.3600000000001</v>
      </c>
      <c r="S21" s="425">
        <f t="shared" si="13"/>
        <v>0.010224311684506356</v>
      </c>
      <c r="T21" s="233">
        <v>1161.065</v>
      </c>
      <c r="U21" s="230">
        <v>344.803</v>
      </c>
      <c r="V21" s="229"/>
      <c r="W21" s="281"/>
      <c r="X21" s="229">
        <f t="shared" si="14"/>
        <v>1505.868</v>
      </c>
      <c r="Y21" s="228">
        <f t="shared" si="15"/>
        <v>-0.02955637545920342</v>
      </c>
    </row>
    <row r="22" spans="1:25" ht="19.5" customHeight="1">
      <c r="A22" s="235" t="s">
        <v>181</v>
      </c>
      <c r="B22" s="233">
        <v>167.71699999999998</v>
      </c>
      <c r="C22" s="230">
        <v>155.56999999999996</v>
      </c>
      <c r="D22" s="229">
        <v>0</v>
      </c>
      <c r="E22" s="281">
        <v>0</v>
      </c>
      <c r="F22" s="229">
        <f>SUM(B22:E22)</f>
        <v>323.2869999999999</v>
      </c>
      <c r="G22" s="232">
        <f t="shared" si="9"/>
        <v>0.007027289280985711</v>
      </c>
      <c r="H22" s="233">
        <v>100.42299999999999</v>
      </c>
      <c r="I22" s="230">
        <v>166.055</v>
      </c>
      <c r="J22" s="229"/>
      <c r="K22" s="281"/>
      <c r="L22" s="229">
        <f>SUM(H22:K22)</f>
        <v>266.478</v>
      </c>
      <c r="M22" s="405">
        <f>IF(ISERROR(F22/L22-1),"         /0",(F22/L22-1))</f>
        <v>0.2131845780889976</v>
      </c>
      <c r="N22" s="410">
        <v>410.1059999999998</v>
      </c>
      <c r="O22" s="230">
        <v>413.822</v>
      </c>
      <c r="P22" s="229"/>
      <c r="Q22" s="281"/>
      <c r="R22" s="229">
        <f>SUM(N22:Q22)</f>
        <v>823.9279999999999</v>
      </c>
      <c r="S22" s="425">
        <f t="shared" si="13"/>
        <v>0.005764559504565577</v>
      </c>
      <c r="T22" s="233">
        <v>259.412</v>
      </c>
      <c r="U22" s="230">
        <v>341.62999999999994</v>
      </c>
      <c r="V22" s="229"/>
      <c r="W22" s="281"/>
      <c r="X22" s="229">
        <f>SUM(T22:W22)</f>
        <v>601.0419999999999</v>
      </c>
      <c r="Y22" s="228">
        <f>IF(ISERROR(R22/X22-1),"         /0",IF(R22/X22&gt;5,"  *  ",(R22/X22-1)))</f>
        <v>0.370832653957627</v>
      </c>
    </row>
    <row r="23" spans="1:25" ht="19.5" customHeight="1">
      <c r="A23" s="235" t="s">
        <v>197</v>
      </c>
      <c r="B23" s="233">
        <v>88.835</v>
      </c>
      <c r="C23" s="230">
        <v>129.93</v>
      </c>
      <c r="D23" s="229">
        <v>0</v>
      </c>
      <c r="E23" s="281">
        <v>0</v>
      </c>
      <c r="F23" s="229">
        <f t="shared" si="8"/>
        <v>218.765</v>
      </c>
      <c r="G23" s="232">
        <f t="shared" si="9"/>
        <v>0.00475529464393817</v>
      </c>
      <c r="H23" s="233">
        <v>89.169</v>
      </c>
      <c r="I23" s="230">
        <v>118.305</v>
      </c>
      <c r="J23" s="229"/>
      <c r="K23" s="281"/>
      <c r="L23" s="229">
        <f t="shared" si="10"/>
        <v>207.474</v>
      </c>
      <c r="M23" s="405">
        <f t="shared" si="11"/>
        <v>0.05442127688288645</v>
      </c>
      <c r="N23" s="410">
        <v>221.47699999999998</v>
      </c>
      <c r="O23" s="230">
        <v>380.253</v>
      </c>
      <c r="P23" s="229"/>
      <c r="Q23" s="281"/>
      <c r="R23" s="229">
        <f t="shared" si="12"/>
        <v>601.73</v>
      </c>
      <c r="S23" s="425">
        <f t="shared" si="13"/>
        <v>0.004209965422563919</v>
      </c>
      <c r="T23" s="233">
        <v>297.30899999999997</v>
      </c>
      <c r="U23" s="230">
        <v>310.635</v>
      </c>
      <c r="V23" s="229"/>
      <c r="W23" s="281"/>
      <c r="X23" s="229">
        <f t="shared" si="14"/>
        <v>607.944</v>
      </c>
      <c r="Y23" s="228">
        <f t="shared" si="15"/>
        <v>-0.010221336175700313</v>
      </c>
    </row>
    <row r="24" spans="1:25" ht="19.5" customHeight="1">
      <c r="A24" s="235" t="s">
        <v>215</v>
      </c>
      <c r="B24" s="233">
        <v>0</v>
      </c>
      <c r="C24" s="230">
        <v>0</v>
      </c>
      <c r="D24" s="229">
        <v>174.035</v>
      </c>
      <c r="E24" s="281">
        <v>0</v>
      </c>
      <c r="F24" s="229">
        <f t="shared" si="8"/>
        <v>174.035</v>
      </c>
      <c r="G24" s="232">
        <f t="shared" si="9"/>
        <v>0.0037829986668698355</v>
      </c>
      <c r="H24" s="233"/>
      <c r="I24" s="230"/>
      <c r="J24" s="229">
        <v>257.36</v>
      </c>
      <c r="K24" s="281"/>
      <c r="L24" s="229">
        <f t="shared" si="10"/>
        <v>257.36</v>
      </c>
      <c r="M24" s="405">
        <f t="shared" si="11"/>
        <v>-0.3237682623562326</v>
      </c>
      <c r="N24" s="410"/>
      <c r="O24" s="230"/>
      <c r="P24" s="229">
        <v>602.553</v>
      </c>
      <c r="Q24" s="281"/>
      <c r="R24" s="229">
        <f t="shared" si="12"/>
        <v>602.553</v>
      </c>
      <c r="S24" s="425">
        <f t="shared" si="13"/>
        <v>0.004215723489375895</v>
      </c>
      <c r="T24" s="233"/>
      <c r="U24" s="230"/>
      <c r="V24" s="229">
        <v>403.097</v>
      </c>
      <c r="W24" s="281"/>
      <c r="X24" s="229">
        <f t="shared" si="14"/>
        <v>403.097</v>
      </c>
      <c r="Y24" s="228">
        <f t="shared" si="15"/>
        <v>0.49480894176835855</v>
      </c>
    </row>
    <row r="25" spans="1:25" ht="19.5" customHeight="1">
      <c r="A25" s="235" t="s">
        <v>193</v>
      </c>
      <c r="B25" s="233">
        <v>69.902</v>
      </c>
      <c r="C25" s="230">
        <v>4.622</v>
      </c>
      <c r="D25" s="229">
        <v>0</v>
      </c>
      <c r="E25" s="281">
        <v>0</v>
      </c>
      <c r="F25" s="229">
        <f t="shared" si="0"/>
        <v>74.524</v>
      </c>
      <c r="G25" s="232">
        <f t="shared" si="1"/>
        <v>0.0016199281331330344</v>
      </c>
      <c r="H25" s="233">
        <v>68.799</v>
      </c>
      <c r="I25" s="230">
        <v>1.9729999999999999</v>
      </c>
      <c r="J25" s="229"/>
      <c r="K25" s="281"/>
      <c r="L25" s="229">
        <f t="shared" si="2"/>
        <v>70.772</v>
      </c>
      <c r="M25" s="405">
        <f t="shared" si="3"/>
        <v>0.053015316791951594</v>
      </c>
      <c r="N25" s="410">
        <v>184.691</v>
      </c>
      <c r="O25" s="230">
        <v>10.500999999999998</v>
      </c>
      <c r="P25" s="229"/>
      <c r="Q25" s="281"/>
      <c r="R25" s="229">
        <f t="shared" si="4"/>
        <v>195.192</v>
      </c>
      <c r="S25" s="425">
        <f t="shared" si="5"/>
        <v>0.0013656483319114828</v>
      </c>
      <c r="T25" s="233">
        <v>141.877</v>
      </c>
      <c r="U25" s="230">
        <v>3.8179999999999996</v>
      </c>
      <c r="V25" s="229"/>
      <c r="W25" s="281"/>
      <c r="X25" s="229">
        <f t="shared" si="6"/>
        <v>145.69500000000002</v>
      </c>
      <c r="Y25" s="228">
        <f t="shared" si="7"/>
        <v>0.3397302584165549</v>
      </c>
    </row>
    <row r="26" spans="1:25" ht="19.5" customHeight="1">
      <c r="A26" s="235" t="s">
        <v>212</v>
      </c>
      <c r="B26" s="233">
        <v>58.073</v>
      </c>
      <c r="C26" s="230">
        <v>0</v>
      </c>
      <c r="D26" s="229">
        <v>0</v>
      </c>
      <c r="E26" s="281">
        <v>0</v>
      </c>
      <c r="F26" s="229">
        <f t="shared" si="0"/>
        <v>58.073</v>
      </c>
      <c r="G26" s="232">
        <f t="shared" si="1"/>
        <v>0.0012623327582447896</v>
      </c>
      <c r="H26" s="233"/>
      <c r="I26" s="230"/>
      <c r="J26" s="229"/>
      <c r="K26" s="281"/>
      <c r="L26" s="229">
        <f t="shared" si="2"/>
        <v>0</v>
      </c>
      <c r="M26" s="405" t="str">
        <f t="shared" si="3"/>
        <v>         /0</v>
      </c>
      <c r="N26" s="410">
        <v>217.328</v>
      </c>
      <c r="O26" s="230"/>
      <c r="P26" s="229"/>
      <c r="Q26" s="281"/>
      <c r="R26" s="229">
        <f t="shared" si="4"/>
        <v>217.328</v>
      </c>
      <c r="S26" s="425">
        <f t="shared" si="5"/>
        <v>0.0015205214387764804</v>
      </c>
      <c r="T26" s="233"/>
      <c r="U26" s="230">
        <v>45.198</v>
      </c>
      <c r="V26" s="229"/>
      <c r="W26" s="281"/>
      <c r="X26" s="229">
        <f t="shared" si="6"/>
        <v>45.198</v>
      </c>
      <c r="Y26" s="228">
        <f t="shared" si="7"/>
        <v>3.8083543519624765</v>
      </c>
    </row>
    <row r="27" spans="1:25" ht="19.5" customHeight="1" thickBot="1">
      <c r="A27" s="235" t="s">
        <v>172</v>
      </c>
      <c r="B27" s="233">
        <v>100.251</v>
      </c>
      <c r="C27" s="230">
        <v>25.448</v>
      </c>
      <c r="D27" s="229">
        <v>0.06999999999999999</v>
      </c>
      <c r="E27" s="281">
        <v>0.08199999999999999</v>
      </c>
      <c r="F27" s="229">
        <f t="shared" si="0"/>
        <v>125.851</v>
      </c>
      <c r="G27" s="232">
        <f t="shared" si="1"/>
        <v>0.0027356230943444463</v>
      </c>
      <c r="H27" s="233">
        <v>60.533</v>
      </c>
      <c r="I27" s="230">
        <v>36.007</v>
      </c>
      <c r="J27" s="229">
        <v>166.507</v>
      </c>
      <c r="K27" s="281">
        <v>53.423</v>
      </c>
      <c r="L27" s="229">
        <f t="shared" si="2"/>
        <v>316.47</v>
      </c>
      <c r="M27" s="405">
        <f t="shared" si="3"/>
        <v>-0.6023288147375738</v>
      </c>
      <c r="N27" s="410">
        <v>451.77500000000003</v>
      </c>
      <c r="O27" s="230">
        <v>80.007</v>
      </c>
      <c r="P27" s="229">
        <v>0.175</v>
      </c>
      <c r="Q27" s="281">
        <v>200.89</v>
      </c>
      <c r="R27" s="229">
        <f t="shared" si="4"/>
        <v>732.847</v>
      </c>
      <c r="S27" s="425">
        <f t="shared" si="5"/>
        <v>0.005127317119022984</v>
      </c>
      <c r="T27" s="233">
        <v>444.94</v>
      </c>
      <c r="U27" s="230">
        <v>145.53499999999997</v>
      </c>
      <c r="V27" s="229">
        <v>221.10699999999997</v>
      </c>
      <c r="W27" s="281">
        <v>104.873</v>
      </c>
      <c r="X27" s="229">
        <f t="shared" si="6"/>
        <v>916.4549999999999</v>
      </c>
      <c r="Y27" s="228">
        <f t="shared" si="7"/>
        <v>-0.2003458980528231</v>
      </c>
    </row>
    <row r="28" spans="1:25" s="236" customFormat="1" ht="19.5" customHeight="1">
      <c r="A28" s="243" t="s">
        <v>60</v>
      </c>
      <c r="B28" s="240">
        <f>SUM(B29:B45)</f>
        <v>3505.522</v>
      </c>
      <c r="C28" s="239">
        <f>SUM(C29:C45)</f>
        <v>4393.895000000001</v>
      </c>
      <c r="D28" s="238">
        <f>SUM(D29:D45)</f>
        <v>96.993</v>
      </c>
      <c r="E28" s="310">
        <f>SUM(E29:E45)</f>
        <v>375.743</v>
      </c>
      <c r="F28" s="238">
        <f t="shared" si="0"/>
        <v>8372.153000000002</v>
      </c>
      <c r="G28" s="241">
        <f t="shared" si="1"/>
        <v>0.18198548359715175</v>
      </c>
      <c r="H28" s="240">
        <f>SUM(H29:H45)</f>
        <v>3627.776</v>
      </c>
      <c r="I28" s="239">
        <f>SUM(I29:I45)</f>
        <v>5959.323</v>
      </c>
      <c r="J28" s="238">
        <f>SUM(J29:J45)</f>
        <v>0.1</v>
      </c>
      <c r="K28" s="310">
        <f>SUM(K29:K45)</f>
        <v>208.561</v>
      </c>
      <c r="L28" s="238">
        <f t="shared" si="2"/>
        <v>9795.76</v>
      </c>
      <c r="M28" s="404">
        <f t="shared" si="3"/>
        <v>-0.1453288974005078</v>
      </c>
      <c r="N28" s="409">
        <f>SUM(N29:N45)</f>
        <v>9908.003999999999</v>
      </c>
      <c r="O28" s="239">
        <f>SUM(O29:O45)</f>
        <v>13591.029</v>
      </c>
      <c r="P28" s="238">
        <f>SUM(P29:P45)</f>
        <v>256.14099999999996</v>
      </c>
      <c r="Q28" s="310">
        <f>SUM(Q29:Q45)</f>
        <v>1414.442</v>
      </c>
      <c r="R28" s="238">
        <f t="shared" si="4"/>
        <v>25169.615999999998</v>
      </c>
      <c r="S28" s="424">
        <f t="shared" si="5"/>
        <v>0.17609760699850693</v>
      </c>
      <c r="T28" s="240">
        <f>SUM(T29:T45)</f>
        <v>9393.996</v>
      </c>
      <c r="U28" s="239">
        <f>SUM(U29:U45)</f>
        <v>14808.078</v>
      </c>
      <c r="V28" s="238">
        <f>SUM(V29:V45)</f>
        <v>0.191</v>
      </c>
      <c r="W28" s="310">
        <f>SUM(W29:W45)</f>
        <v>709.374</v>
      </c>
      <c r="X28" s="238">
        <f t="shared" si="6"/>
        <v>24911.639</v>
      </c>
      <c r="Y28" s="237">
        <f t="shared" si="7"/>
        <v>0.010355681535044736</v>
      </c>
    </row>
    <row r="29" spans="1:25" ht="19.5" customHeight="1">
      <c r="A29" s="250" t="s">
        <v>177</v>
      </c>
      <c r="B29" s="247">
        <v>1088.5629999999999</v>
      </c>
      <c r="C29" s="245">
        <v>1203.8400000000001</v>
      </c>
      <c r="D29" s="246">
        <v>0</v>
      </c>
      <c r="E29" s="293">
        <v>0</v>
      </c>
      <c r="F29" s="246">
        <f t="shared" si="0"/>
        <v>2292.4030000000002</v>
      </c>
      <c r="G29" s="248">
        <f t="shared" si="1"/>
        <v>0.04982996232325919</v>
      </c>
      <c r="H29" s="247">
        <v>1159.731</v>
      </c>
      <c r="I29" s="245">
        <v>1163.946</v>
      </c>
      <c r="J29" s="246"/>
      <c r="K29" s="245"/>
      <c r="L29" s="246">
        <f t="shared" si="2"/>
        <v>2323.6769999999997</v>
      </c>
      <c r="M29" s="406">
        <f t="shared" si="3"/>
        <v>-0.013458841310560521</v>
      </c>
      <c r="N29" s="411">
        <v>2692.0520000000006</v>
      </c>
      <c r="O29" s="245">
        <v>3186.1129999999994</v>
      </c>
      <c r="P29" s="246"/>
      <c r="Q29" s="245"/>
      <c r="R29" s="246">
        <f t="shared" si="4"/>
        <v>5878.165</v>
      </c>
      <c r="S29" s="426">
        <f t="shared" si="5"/>
        <v>0.04112620510548824</v>
      </c>
      <c r="T29" s="247">
        <v>3240.3169999999996</v>
      </c>
      <c r="U29" s="245">
        <v>3527.6829999999995</v>
      </c>
      <c r="V29" s="246"/>
      <c r="W29" s="293"/>
      <c r="X29" s="246">
        <f t="shared" si="6"/>
        <v>6767.999999999999</v>
      </c>
      <c r="Y29" s="244">
        <f t="shared" si="7"/>
        <v>-0.13147680260047268</v>
      </c>
    </row>
    <row r="30" spans="1:25" ht="19.5" customHeight="1">
      <c r="A30" s="250" t="s">
        <v>157</v>
      </c>
      <c r="B30" s="247">
        <v>1140.4840000000002</v>
      </c>
      <c r="C30" s="245">
        <v>759.546</v>
      </c>
      <c r="D30" s="246">
        <v>0</v>
      </c>
      <c r="E30" s="293">
        <v>0</v>
      </c>
      <c r="F30" s="246">
        <f t="shared" si="0"/>
        <v>1900.0300000000002</v>
      </c>
      <c r="G30" s="248">
        <f t="shared" si="1"/>
        <v>0.041300950711136805</v>
      </c>
      <c r="H30" s="247">
        <v>1304.1150000000002</v>
      </c>
      <c r="I30" s="245">
        <v>1217.203</v>
      </c>
      <c r="J30" s="246">
        <v>0</v>
      </c>
      <c r="K30" s="245"/>
      <c r="L30" s="246">
        <f t="shared" si="2"/>
        <v>2521.318</v>
      </c>
      <c r="M30" s="406">
        <f t="shared" si="3"/>
        <v>-0.24641397872065318</v>
      </c>
      <c r="N30" s="411">
        <v>3552.1779999999994</v>
      </c>
      <c r="O30" s="245">
        <v>2384.0270000000005</v>
      </c>
      <c r="P30" s="246">
        <v>0</v>
      </c>
      <c r="Q30" s="245">
        <v>0</v>
      </c>
      <c r="R30" s="246">
        <f t="shared" si="4"/>
        <v>5936.205</v>
      </c>
      <c r="S30" s="426">
        <f t="shared" si="5"/>
        <v>0.04153227824979817</v>
      </c>
      <c r="T30" s="247">
        <v>3074.899</v>
      </c>
      <c r="U30" s="245">
        <v>2529.426</v>
      </c>
      <c r="V30" s="246">
        <v>0</v>
      </c>
      <c r="W30" s="245"/>
      <c r="X30" s="246">
        <f t="shared" si="6"/>
        <v>5604.325</v>
      </c>
      <c r="Y30" s="244">
        <f t="shared" si="7"/>
        <v>0.0592185499591833</v>
      </c>
    </row>
    <row r="31" spans="1:25" ht="19.5" customHeight="1">
      <c r="A31" s="250" t="s">
        <v>191</v>
      </c>
      <c r="B31" s="247">
        <v>248.794</v>
      </c>
      <c r="C31" s="245">
        <v>455.258</v>
      </c>
      <c r="D31" s="246">
        <v>0</v>
      </c>
      <c r="E31" s="293">
        <v>0</v>
      </c>
      <c r="F31" s="246">
        <f t="shared" si="0"/>
        <v>704.052</v>
      </c>
      <c r="G31" s="248">
        <f t="shared" si="1"/>
        <v>0.015303977805654274</v>
      </c>
      <c r="H31" s="247">
        <v>117.336</v>
      </c>
      <c r="I31" s="245">
        <v>326.698</v>
      </c>
      <c r="J31" s="246"/>
      <c r="K31" s="245"/>
      <c r="L31" s="246">
        <f t="shared" si="2"/>
        <v>444.034</v>
      </c>
      <c r="M31" s="406">
        <f t="shared" si="3"/>
        <v>0.5855812843160659</v>
      </c>
      <c r="N31" s="411">
        <v>647.347</v>
      </c>
      <c r="O31" s="245">
        <v>1303.734</v>
      </c>
      <c r="P31" s="246"/>
      <c r="Q31" s="245"/>
      <c r="R31" s="246">
        <f t="shared" si="4"/>
        <v>1951.081</v>
      </c>
      <c r="S31" s="426">
        <f t="shared" si="5"/>
        <v>0.013650613309327164</v>
      </c>
      <c r="T31" s="247">
        <v>323.419</v>
      </c>
      <c r="U31" s="245">
        <v>654.726</v>
      </c>
      <c r="V31" s="246"/>
      <c r="W31" s="245"/>
      <c r="X31" s="246">
        <f t="shared" si="6"/>
        <v>978.145</v>
      </c>
      <c r="Y31" s="244">
        <f t="shared" si="7"/>
        <v>0.9946746136820206</v>
      </c>
    </row>
    <row r="32" spans="1:25" ht="19.5" customHeight="1">
      <c r="A32" s="250" t="s">
        <v>204</v>
      </c>
      <c r="B32" s="247">
        <v>48.091</v>
      </c>
      <c r="C32" s="245">
        <v>490.197</v>
      </c>
      <c r="D32" s="246">
        <v>0</v>
      </c>
      <c r="E32" s="293">
        <v>0</v>
      </c>
      <c r="F32" s="246">
        <f aca="true" t="shared" si="16" ref="F32:F38">SUM(B32:E32)</f>
        <v>538.288</v>
      </c>
      <c r="G32" s="248">
        <f aca="true" t="shared" si="17" ref="G32:G38">F32/$F$9</f>
        <v>0.011700765859695062</v>
      </c>
      <c r="H32" s="247">
        <v>2.383</v>
      </c>
      <c r="I32" s="245">
        <v>1334.7259999999999</v>
      </c>
      <c r="J32" s="246"/>
      <c r="K32" s="245"/>
      <c r="L32" s="246">
        <f aca="true" t="shared" si="18" ref="L32:L38">SUM(H32:K32)</f>
        <v>1337.109</v>
      </c>
      <c r="M32" s="406">
        <f aca="true" t="shared" si="19" ref="M32:M38">IF(ISERROR(F32/L32-1),"         /0",(F32/L32-1))</f>
        <v>-0.5974239946032821</v>
      </c>
      <c r="N32" s="411">
        <v>64.391</v>
      </c>
      <c r="O32" s="245">
        <v>2685.881</v>
      </c>
      <c r="P32" s="246"/>
      <c r="Q32" s="245"/>
      <c r="R32" s="246">
        <f aca="true" t="shared" si="20" ref="R32:R38">SUM(N32:Q32)</f>
        <v>2750.272</v>
      </c>
      <c r="S32" s="426">
        <f aca="true" t="shared" si="21" ref="S32:S38">R32/$R$9</f>
        <v>0.019242101977042386</v>
      </c>
      <c r="T32" s="247">
        <v>10.417000000000002</v>
      </c>
      <c r="U32" s="245">
        <v>3499.5890000000004</v>
      </c>
      <c r="V32" s="246"/>
      <c r="W32" s="245"/>
      <c r="X32" s="246">
        <f aca="true" t="shared" si="22" ref="X32:X38">SUM(T32:W32)</f>
        <v>3510.0060000000003</v>
      </c>
      <c r="Y32" s="244">
        <f aca="true" t="shared" si="23" ref="Y32:Y38">IF(ISERROR(R32/X32-1),"         /0",IF(R32/X32&gt;5,"  *  ",(R32/X32-1)))</f>
        <v>-0.21644806305174413</v>
      </c>
    </row>
    <row r="33" spans="1:25" ht="19.5" customHeight="1">
      <c r="A33" s="250" t="s">
        <v>210</v>
      </c>
      <c r="B33" s="247">
        <v>268.684</v>
      </c>
      <c r="C33" s="245">
        <v>140.115</v>
      </c>
      <c r="D33" s="246">
        <v>0</v>
      </c>
      <c r="E33" s="293">
        <v>0</v>
      </c>
      <c r="F33" s="246">
        <f t="shared" si="16"/>
        <v>408.79900000000004</v>
      </c>
      <c r="G33" s="248">
        <f t="shared" si="17"/>
        <v>0.008886063562029029</v>
      </c>
      <c r="H33" s="247">
        <v>421.925</v>
      </c>
      <c r="I33" s="245">
        <v>169.993</v>
      </c>
      <c r="J33" s="246"/>
      <c r="K33" s="245"/>
      <c r="L33" s="246">
        <f t="shared" si="18"/>
        <v>591.918</v>
      </c>
      <c r="M33" s="406">
        <f t="shared" si="19"/>
        <v>-0.3093654864356211</v>
      </c>
      <c r="N33" s="411">
        <v>744.1089999999999</v>
      </c>
      <c r="O33" s="245">
        <v>391.802</v>
      </c>
      <c r="P33" s="246"/>
      <c r="Q33" s="245"/>
      <c r="R33" s="246">
        <f t="shared" si="20"/>
        <v>1135.911</v>
      </c>
      <c r="S33" s="426">
        <f t="shared" si="21"/>
        <v>0.007947328591079062</v>
      </c>
      <c r="T33" s="247">
        <v>1018.4279999999999</v>
      </c>
      <c r="U33" s="245">
        <v>394.529</v>
      </c>
      <c r="V33" s="246"/>
      <c r="W33" s="245"/>
      <c r="X33" s="246">
        <f t="shared" si="22"/>
        <v>1412.9569999999999</v>
      </c>
      <c r="Y33" s="244">
        <f t="shared" si="23"/>
        <v>-0.1960753228866836</v>
      </c>
    </row>
    <row r="34" spans="1:25" ht="19.5" customHeight="1">
      <c r="A34" s="250" t="s">
        <v>184</v>
      </c>
      <c r="B34" s="247">
        <v>191.016</v>
      </c>
      <c r="C34" s="245">
        <v>213.829</v>
      </c>
      <c r="D34" s="246">
        <v>0</v>
      </c>
      <c r="E34" s="293">
        <v>0</v>
      </c>
      <c r="F34" s="246">
        <f t="shared" si="16"/>
        <v>404.845</v>
      </c>
      <c r="G34" s="248">
        <f t="shared" si="17"/>
        <v>0.008800115466940091</v>
      </c>
      <c r="H34" s="247">
        <v>62.340999999999994</v>
      </c>
      <c r="I34" s="245">
        <v>75.35</v>
      </c>
      <c r="J34" s="246"/>
      <c r="K34" s="245"/>
      <c r="L34" s="246">
        <f t="shared" si="18"/>
        <v>137.69099999999997</v>
      </c>
      <c r="M34" s="406">
        <f t="shared" si="19"/>
        <v>1.9402430078944892</v>
      </c>
      <c r="N34" s="411">
        <v>852.995</v>
      </c>
      <c r="O34" s="245">
        <v>639.965</v>
      </c>
      <c r="P34" s="246"/>
      <c r="Q34" s="245"/>
      <c r="R34" s="246">
        <f t="shared" si="20"/>
        <v>1492.96</v>
      </c>
      <c r="S34" s="426">
        <f t="shared" si="21"/>
        <v>0.010445399061491082</v>
      </c>
      <c r="T34" s="247">
        <v>213.875</v>
      </c>
      <c r="U34" s="245">
        <v>179.56300000000002</v>
      </c>
      <c r="V34" s="246">
        <v>0</v>
      </c>
      <c r="W34" s="245">
        <v>0</v>
      </c>
      <c r="X34" s="246">
        <f t="shared" si="22"/>
        <v>393.438</v>
      </c>
      <c r="Y34" s="244">
        <f t="shared" si="23"/>
        <v>2.7946512538188992</v>
      </c>
    </row>
    <row r="35" spans="1:25" ht="19.5" customHeight="1">
      <c r="A35" s="250" t="s">
        <v>180</v>
      </c>
      <c r="B35" s="247">
        <v>127.743</v>
      </c>
      <c r="C35" s="245">
        <v>238.93099999999998</v>
      </c>
      <c r="D35" s="246">
        <v>0</v>
      </c>
      <c r="E35" s="293">
        <v>0</v>
      </c>
      <c r="F35" s="246">
        <f t="shared" si="16"/>
        <v>366.674</v>
      </c>
      <c r="G35" s="248">
        <f t="shared" si="17"/>
        <v>0.007970392468042807</v>
      </c>
      <c r="H35" s="247">
        <v>80.68700000000001</v>
      </c>
      <c r="I35" s="245">
        <v>317.23599999999993</v>
      </c>
      <c r="J35" s="246"/>
      <c r="K35" s="245"/>
      <c r="L35" s="246">
        <f t="shared" si="18"/>
        <v>397.92299999999994</v>
      </c>
      <c r="M35" s="406">
        <f t="shared" si="19"/>
        <v>-0.07853026841876432</v>
      </c>
      <c r="N35" s="411">
        <v>269.26000000000005</v>
      </c>
      <c r="O35" s="245">
        <v>731.6090000000002</v>
      </c>
      <c r="P35" s="246"/>
      <c r="Q35" s="245"/>
      <c r="R35" s="246">
        <f t="shared" si="20"/>
        <v>1000.8690000000001</v>
      </c>
      <c r="S35" s="426">
        <f t="shared" si="21"/>
        <v>0.00700251588339642</v>
      </c>
      <c r="T35" s="247">
        <v>271.54400000000004</v>
      </c>
      <c r="U35" s="245">
        <v>678.098</v>
      </c>
      <c r="V35" s="246"/>
      <c r="W35" s="245"/>
      <c r="X35" s="246">
        <f t="shared" si="22"/>
        <v>949.642</v>
      </c>
      <c r="Y35" s="244">
        <f t="shared" si="23"/>
        <v>0.053943486071593494</v>
      </c>
    </row>
    <row r="36" spans="1:25" ht="19.5" customHeight="1">
      <c r="A36" s="250" t="s">
        <v>207</v>
      </c>
      <c r="B36" s="247">
        <v>0</v>
      </c>
      <c r="C36" s="245">
        <v>347.704</v>
      </c>
      <c r="D36" s="246">
        <v>0</v>
      </c>
      <c r="E36" s="293">
        <v>0</v>
      </c>
      <c r="F36" s="246">
        <f t="shared" si="16"/>
        <v>347.704</v>
      </c>
      <c r="G36" s="248">
        <f t="shared" si="17"/>
        <v>0.007558041592009132</v>
      </c>
      <c r="H36" s="247">
        <v>0</v>
      </c>
      <c r="I36" s="245">
        <v>391.05</v>
      </c>
      <c r="J36" s="246"/>
      <c r="K36" s="245"/>
      <c r="L36" s="246">
        <f t="shared" si="18"/>
        <v>391.05</v>
      </c>
      <c r="M36" s="406">
        <f t="shared" si="19"/>
        <v>-0.1108451604654136</v>
      </c>
      <c r="N36" s="411">
        <v>0</v>
      </c>
      <c r="O36" s="245">
        <v>665.9559999999999</v>
      </c>
      <c r="P36" s="246"/>
      <c r="Q36" s="245"/>
      <c r="R36" s="246">
        <f t="shared" si="20"/>
        <v>665.9559999999999</v>
      </c>
      <c r="S36" s="426">
        <f t="shared" si="21"/>
        <v>0.004659318519849396</v>
      </c>
      <c r="T36" s="247">
        <v>0</v>
      </c>
      <c r="U36" s="245">
        <v>844.266</v>
      </c>
      <c r="V36" s="246"/>
      <c r="W36" s="245"/>
      <c r="X36" s="246">
        <f t="shared" si="22"/>
        <v>844.266</v>
      </c>
      <c r="Y36" s="244">
        <f t="shared" si="23"/>
        <v>-0.21120120909760676</v>
      </c>
    </row>
    <row r="37" spans="1:25" ht="19.5" customHeight="1">
      <c r="A37" s="250" t="s">
        <v>174</v>
      </c>
      <c r="B37" s="247">
        <v>187.599</v>
      </c>
      <c r="C37" s="245">
        <v>151.257</v>
      </c>
      <c r="D37" s="246">
        <v>0</v>
      </c>
      <c r="E37" s="293">
        <v>0</v>
      </c>
      <c r="F37" s="246">
        <f t="shared" si="16"/>
        <v>338.856</v>
      </c>
      <c r="G37" s="248">
        <f t="shared" si="17"/>
        <v>0.007365712622523314</v>
      </c>
      <c r="H37" s="247">
        <v>225.834</v>
      </c>
      <c r="I37" s="245">
        <v>211.817</v>
      </c>
      <c r="J37" s="246"/>
      <c r="K37" s="245"/>
      <c r="L37" s="246">
        <f t="shared" si="18"/>
        <v>437.651</v>
      </c>
      <c r="M37" s="406">
        <f t="shared" si="19"/>
        <v>-0.22573923057413325</v>
      </c>
      <c r="N37" s="411">
        <v>496.389</v>
      </c>
      <c r="O37" s="245">
        <v>529.271</v>
      </c>
      <c r="P37" s="246"/>
      <c r="Q37" s="245"/>
      <c r="R37" s="246">
        <f t="shared" si="20"/>
        <v>1025.6599999999999</v>
      </c>
      <c r="S37" s="426">
        <f t="shared" si="21"/>
        <v>0.007175964527789722</v>
      </c>
      <c r="T37" s="247">
        <v>656.45</v>
      </c>
      <c r="U37" s="245">
        <v>659.8430000000001</v>
      </c>
      <c r="V37" s="246"/>
      <c r="W37" s="245"/>
      <c r="X37" s="246">
        <f t="shared" si="22"/>
        <v>1316.2930000000001</v>
      </c>
      <c r="Y37" s="244">
        <f t="shared" si="23"/>
        <v>-0.22079658556263704</v>
      </c>
    </row>
    <row r="38" spans="1:25" ht="19.5" customHeight="1">
      <c r="A38" s="250" t="s">
        <v>205</v>
      </c>
      <c r="B38" s="247">
        <v>0</v>
      </c>
      <c r="C38" s="245">
        <v>265.337</v>
      </c>
      <c r="D38" s="246">
        <v>0</v>
      </c>
      <c r="E38" s="293">
        <v>0</v>
      </c>
      <c r="F38" s="246">
        <f t="shared" si="16"/>
        <v>265.337</v>
      </c>
      <c r="G38" s="248">
        <f t="shared" si="17"/>
        <v>0.005767630173650367</v>
      </c>
      <c r="H38" s="247"/>
      <c r="I38" s="245">
        <v>524.3779999999999</v>
      </c>
      <c r="J38" s="246"/>
      <c r="K38" s="245"/>
      <c r="L38" s="246">
        <f t="shared" si="18"/>
        <v>524.3779999999999</v>
      </c>
      <c r="M38" s="406">
        <f t="shared" si="19"/>
        <v>-0.4939966970391587</v>
      </c>
      <c r="N38" s="411"/>
      <c r="O38" s="245">
        <v>644.606</v>
      </c>
      <c r="P38" s="246"/>
      <c r="Q38" s="245"/>
      <c r="R38" s="246">
        <f t="shared" si="20"/>
        <v>644.606</v>
      </c>
      <c r="S38" s="426">
        <f t="shared" si="21"/>
        <v>0.004509944611665095</v>
      </c>
      <c r="T38" s="247"/>
      <c r="U38" s="245">
        <v>1075.541</v>
      </c>
      <c r="V38" s="246"/>
      <c r="W38" s="245"/>
      <c r="X38" s="246">
        <f t="shared" si="22"/>
        <v>1075.541</v>
      </c>
      <c r="Y38" s="244">
        <f t="shared" si="23"/>
        <v>-0.40066812887653747</v>
      </c>
    </row>
    <row r="39" spans="1:25" ht="19.5" customHeight="1">
      <c r="A39" s="250" t="s">
        <v>195</v>
      </c>
      <c r="B39" s="247">
        <v>89.265</v>
      </c>
      <c r="C39" s="245">
        <v>48.481</v>
      </c>
      <c r="D39" s="246">
        <v>0</v>
      </c>
      <c r="E39" s="293">
        <v>0</v>
      </c>
      <c r="F39" s="246">
        <f t="shared" si="0"/>
        <v>137.746</v>
      </c>
      <c r="G39" s="248">
        <f t="shared" si="1"/>
        <v>0.0029941847005869647</v>
      </c>
      <c r="H39" s="247">
        <v>73.25</v>
      </c>
      <c r="I39" s="245">
        <v>65.987</v>
      </c>
      <c r="J39" s="246"/>
      <c r="K39" s="245"/>
      <c r="L39" s="246">
        <f t="shared" si="2"/>
        <v>139.237</v>
      </c>
      <c r="M39" s="406">
        <f t="shared" si="3"/>
        <v>-0.010708360565079622</v>
      </c>
      <c r="N39" s="411">
        <v>226.72699999999998</v>
      </c>
      <c r="O39" s="245">
        <v>98.315</v>
      </c>
      <c r="P39" s="246"/>
      <c r="Q39" s="245"/>
      <c r="R39" s="246">
        <f t="shared" si="4"/>
        <v>325.042</v>
      </c>
      <c r="S39" s="426">
        <f t="shared" si="5"/>
        <v>0.0022741355439832175</v>
      </c>
      <c r="T39" s="247">
        <v>171.687</v>
      </c>
      <c r="U39" s="245">
        <v>175.765</v>
      </c>
      <c r="V39" s="246"/>
      <c r="W39" s="245"/>
      <c r="X39" s="246">
        <f t="shared" si="6"/>
        <v>347.452</v>
      </c>
      <c r="Y39" s="244">
        <f t="shared" si="7"/>
        <v>-0.06449811772561398</v>
      </c>
    </row>
    <row r="40" spans="1:25" ht="19.5" customHeight="1">
      <c r="A40" s="250" t="s">
        <v>208</v>
      </c>
      <c r="B40" s="247">
        <v>0</v>
      </c>
      <c r="C40" s="245">
        <v>0</v>
      </c>
      <c r="D40" s="246">
        <v>0</v>
      </c>
      <c r="E40" s="293">
        <v>135.34</v>
      </c>
      <c r="F40" s="246">
        <f t="shared" si="0"/>
        <v>135.34</v>
      </c>
      <c r="G40" s="248">
        <f t="shared" si="1"/>
        <v>0.002941885480358339</v>
      </c>
      <c r="H40" s="247"/>
      <c r="I40" s="245"/>
      <c r="J40" s="246"/>
      <c r="K40" s="245">
        <v>34.842999999999996</v>
      </c>
      <c r="L40" s="246">
        <f t="shared" si="2"/>
        <v>34.842999999999996</v>
      </c>
      <c r="M40" s="406">
        <f t="shared" si="3"/>
        <v>2.884280917257412</v>
      </c>
      <c r="N40" s="411"/>
      <c r="O40" s="245"/>
      <c r="P40" s="246"/>
      <c r="Q40" s="245">
        <v>430.0280000000001</v>
      </c>
      <c r="R40" s="246">
        <f t="shared" si="4"/>
        <v>430.0280000000001</v>
      </c>
      <c r="S40" s="426">
        <f t="shared" si="5"/>
        <v>0.0030086633718350714</v>
      </c>
      <c r="T40" s="247"/>
      <c r="U40" s="245"/>
      <c r="V40" s="246"/>
      <c r="W40" s="245">
        <v>82.265</v>
      </c>
      <c r="X40" s="246">
        <f t="shared" si="6"/>
        <v>82.265</v>
      </c>
      <c r="Y40" s="244" t="str">
        <f t="shared" si="7"/>
        <v>  *  </v>
      </c>
    </row>
    <row r="41" spans="1:25" ht="19.5" customHeight="1">
      <c r="A41" s="250" t="s">
        <v>206</v>
      </c>
      <c r="B41" s="247">
        <v>0</v>
      </c>
      <c r="C41" s="245">
        <v>0</v>
      </c>
      <c r="D41" s="246">
        <v>32.061</v>
      </c>
      <c r="E41" s="293">
        <v>71.973</v>
      </c>
      <c r="F41" s="246">
        <f t="shared" si="0"/>
        <v>104.03399999999999</v>
      </c>
      <c r="G41" s="248">
        <f t="shared" si="1"/>
        <v>0.002261386981406823</v>
      </c>
      <c r="H41" s="247"/>
      <c r="I41" s="245"/>
      <c r="J41" s="246"/>
      <c r="K41" s="245"/>
      <c r="L41" s="246">
        <f t="shared" si="2"/>
        <v>0</v>
      </c>
      <c r="M41" s="406" t="str">
        <f t="shared" si="3"/>
        <v>         /0</v>
      </c>
      <c r="N41" s="411"/>
      <c r="O41" s="245"/>
      <c r="P41" s="246">
        <v>32.061</v>
      </c>
      <c r="Q41" s="245">
        <v>231.88500000000002</v>
      </c>
      <c r="R41" s="246">
        <f t="shared" si="4"/>
        <v>263.946</v>
      </c>
      <c r="S41" s="426">
        <f t="shared" si="5"/>
        <v>0.0018466812913167973</v>
      </c>
      <c r="T41" s="247"/>
      <c r="U41" s="245"/>
      <c r="V41" s="246"/>
      <c r="W41" s="245"/>
      <c r="X41" s="246">
        <f t="shared" si="6"/>
        <v>0</v>
      </c>
      <c r="Y41" s="244" t="str">
        <f t="shared" si="7"/>
        <v>         /0</v>
      </c>
    </row>
    <row r="42" spans="1:25" ht="19.5" customHeight="1">
      <c r="A42" s="250" t="s">
        <v>209</v>
      </c>
      <c r="B42" s="247">
        <v>0</v>
      </c>
      <c r="C42" s="245">
        <v>0</v>
      </c>
      <c r="D42" s="246">
        <v>0</v>
      </c>
      <c r="E42" s="293">
        <v>102.72399999999999</v>
      </c>
      <c r="F42" s="246">
        <f>SUM(B42:E42)</f>
        <v>102.72399999999999</v>
      </c>
      <c r="G42" s="248">
        <f>F42/$F$9</f>
        <v>0.002232911512371287</v>
      </c>
      <c r="H42" s="247"/>
      <c r="I42" s="245"/>
      <c r="J42" s="246"/>
      <c r="K42" s="245">
        <v>173.71800000000002</v>
      </c>
      <c r="L42" s="246">
        <f>SUM(H42:K42)</f>
        <v>173.71800000000002</v>
      </c>
      <c r="M42" s="406">
        <f>IF(ISERROR(F42/L42-1),"         /0",(F42/L42-1))</f>
        <v>-0.40867382769776317</v>
      </c>
      <c r="N42" s="411"/>
      <c r="O42" s="245"/>
      <c r="P42" s="246">
        <v>44.991</v>
      </c>
      <c r="Q42" s="245">
        <v>470.288</v>
      </c>
      <c r="R42" s="246">
        <f>SUM(N42:Q42)</f>
        <v>515.279</v>
      </c>
      <c r="S42" s="426">
        <f>R42/$R$9</f>
        <v>0.0036051165356111776</v>
      </c>
      <c r="T42" s="247"/>
      <c r="U42" s="245"/>
      <c r="V42" s="246"/>
      <c r="W42" s="245">
        <v>505.52599999999995</v>
      </c>
      <c r="X42" s="246">
        <f>SUM(T42:W42)</f>
        <v>505.52599999999995</v>
      </c>
      <c r="Y42" s="244">
        <f>IF(ISERROR(R42/X42-1),"         /0",IF(R42/X42&gt;5,"  *  ",(R42/X42-1)))</f>
        <v>0.01929277623702852</v>
      </c>
    </row>
    <row r="43" spans="1:25" ht="19.5" customHeight="1">
      <c r="A43" s="250" t="s">
        <v>203</v>
      </c>
      <c r="B43" s="247">
        <v>0</v>
      </c>
      <c r="C43" s="245">
        <v>0</v>
      </c>
      <c r="D43" s="246">
        <v>29.887</v>
      </c>
      <c r="E43" s="293">
        <v>62.361</v>
      </c>
      <c r="F43" s="246">
        <f>SUM(B43:E43)</f>
        <v>92.24799999999999</v>
      </c>
      <c r="G43" s="248">
        <f>F43/$F$9</f>
        <v>0.0020051947080840554</v>
      </c>
      <c r="H43" s="247"/>
      <c r="I43" s="245"/>
      <c r="J43" s="246"/>
      <c r="K43" s="245"/>
      <c r="L43" s="246">
        <f>SUM(H43:K43)</f>
        <v>0</v>
      </c>
      <c r="M43" s="406" t="str">
        <f>IF(ISERROR(F43/L43-1),"         /0",(F43/L43-1))</f>
        <v>         /0</v>
      </c>
      <c r="N43" s="411"/>
      <c r="O43" s="245"/>
      <c r="P43" s="246">
        <v>39.299</v>
      </c>
      <c r="Q43" s="245">
        <v>268.146</v>
      </c>
      <c r="R43" s="246">
        <f>SUM(N43:Q43)</f>
        <v>307.445</v>
      </c>
      <c r="S43" s="426">
        <f>R43/$R$9</f>
        <v>0.0021510192600338427</v>
      </c>
      <c r="T43" s="247"/>
      <c r="U43" s="245"/>
      <c r="V43" s="246"/>
      <c r="W43" s="245">
        <v>121.53699999999999</v>
      </c>
      <c r="X43" s="246">
        <f>SUM(T43:W43)</f>
        <v>121.53699999999999</v>
      </c>
      <c r="Y43" s="244">
        <f>IF(ISERROR(R43/X43-1),"         /0",IF(R43/X43&gt;5,"  *  ",(R43/X43-1)))</f>
        <v>1.5296411792293707</v>
      </c>
    </row>
    <row r="44" spans="1:25" ht="19.5" customHeight="1">
      <c r="A44" s="250" t="s">
        <v>185</v>
      </c>
      <c r="B44" s="247">
        <v>56.708999999999996</v>
      </c>
      <c r="C44" s="245">
        <v>26.27</v>
      </c>
      <c r="D44" s="246">
        <v>0</v>
      </c>
      <c r="E44" s="293">
        <v>0</v>
      </c>
      <c r="F44" s="246">
        <f t="shared" si="0"/>
        <v>82.979</v>
      </c>
      <c r="G44" s="248">
        <f t="shared" si="1"/>
        <v>0.0018037144619081913</v>
      </c>
      <c r="H44" s="247">
        <v>64.09</v>
      </c>
      <c r="I44" s="245">
        <v>37.00000000000001</v>
      </c>
      <c r="J44" s="246"/>
      <c r="K44" s="245"/>
      <c r="L44" s="246">
        <f t="shared" si="2"/>
        <v>101.09</v>
      </c>
      <c r="M44" s="406">
        <f t="shared" si="3"/>
        <v>-0.17915718666534775</v>
      </c>
      <c r="N44" s="411">
        <v>171.41700000000003</v>
      </c>
      <c r="O44" s="245">
        <v>70.97</v>
      </c>
      <c r="P44" s="246"/>
      <c r="Q44" s="245"/>
      <c r="R44" s="246">
        <f t="shared" si="4"/>
        <v>242.38700000000003</v>
      </c>
      <c r="S44" s="426">
        <f t="shared" si="5"/>
        <v>0.0016958451280125653</v>
      </c>
      <c r="T44" s="247">
        <v>188.246</v>
      </c>
      <c r="U44" s="245">
        <v>104.76100000000001</v>
      </c>
      <c r="V44" s="246"/>
      <c r="W44" s="245"/>
      <c r="X44" s="246">
        <f t="shared" si="6"/>
        <v>293.007</v>
      </c>
      <c r="Y44" s="244">
        <f t="shared" si="7"/>
        <v>-0.17276037773841568</v>
      </c>
    </row>
    <row r="45" spans="1:25" ht="19.5" customHeight="1" thickBot="1">
      <c r="A45" s="250" t="s">
        <v>172</v>
      </c>
      <c r="B45" s="247">
        <v>58.574</v>
      </c>
      <c r="C45" s="245">
        <v>53.13</v>
      </c>
      <c r="D45" s="246">
        <v>35.045</v>
      </c>
      <c r="E45" s="293">
        <v>3.3449999999999998</v>
      </c>
      <c r="F45" s="246">
        <f>SUM(B45:E45)</f>
        <v>150.09400000000002</v>
      </c>
      <c r="G45" s="248">
        <f>F45/$F$9</f>
        <v>0.0032625931674959705</v>
      </c>
      <c r="H45" s="247">
        <v>116.08399999999999</v>
      </c>
      <c r="I45" s="245">
        <v>123.939</v>
      </c>
      <c r="J45" s="246">
        <v>0.1</v>
      </c>
      <c r="K45" s="245">
        <v>0</v>
      </c>
      <c r="L45" s="246">
        <f>SUM(H45:K45)</f>
        <v>240.12299999999996</v>
      </c>
      <c r="M45" s="406">
        <f>IF(ISERROR(F45/L45-1),"         /0",(F45/L45-1))</f>
        <v>-0.37492868238361154</v>
      </c>
      <c r="N45" s="411">
        <v>191.139</v>
      </c>
      <c r="O45" s="245">
        <v>258.78000000000003</v>
      </c>
      <c r="P45" s="246">
        <v>139.79</v>
      </c>
      <c r="Q45" s="245">
        <v>14.095</v>
      </c>
      <c r="R45" s="246">
        <f>SUM(N45:Q45)</f>
        <v>603.8040000000001</v>
      </c>
      <c r="S45" s="426">
        <f>R45/$R$9</f>
        <v>0.004224476030787538</v>
      </c>
      <c r="T45" s="247">
        <v>224.714</v>
      </c>
      <c r="U45" s="245">
        <v>484.28799999999995</v>
      </c>
      <c r="V45" s="246">
        <v>0.191</v>
      </c>
      <c r="W45" s="245">
        <v>0.046</v>
      </c>
      <c r="X45" s="246">
        <f>SUM(T45:W45)</f>
        <v>709.239</v>
      </c>
      <c r="Y45" s="244">
        <f>IF(ISERROR(R45/X45-1),"         /0",IF(R45/X45&gt;5,"  *  ",(R45/X45-1)))</f>
        <v>-0.1486593376844758</v>
      </c>
    </row>
    <row r="46" spans="1:25" s="236" customFormat="1" ht="19.5" customHeight="1">
      <c r="A46" s="243" t="s">
        <v>59</v>
      </c>
      <c r="B46" s="240">
        <f>SUM(B47:B54)</f>
        <v>1860.1589999999997</v>
      </c>
      <c r="C46" s="239">
        <f>SUM(C47:C54)</f>
        <v>1270.0030000000002</v>
      </c>
      <c r="D46" s="238">
        <f>SUM(D47:D54)</f>
        <v>114.575</v>
      </c>
      <c r="E46" s="239">
        <f>SUM(E47:E54)</f>
        <v>6.966</v>
      </c>
      <c r="F46" s="238">
        <f aca="true" t="shared" si="24" ref="F46:F69">SUM(B46:E46)</f>
        <v>3251.7029999999995</v>
      </c>
      <c r="G46" s="241">
        <f aca="true" t="shared" si="25" ref="G46:G69">F46/$F$9</f>
        <v>0.07068226571699165</v>
      </c>
      <c r="H46" s="240">
        <f>SUM(H47:H54)</f>
        <v>2995.5</v>
      </c>
      <c r="I46" s="239">
        <f>SUM(I47:I54)</f>
        <v>1329.6960000000001</v>
      </c>
      <c r="J46" s="238">
        <f>SUM(J47:J54)</f>
        <v>0.08</v>
      </c>
      <c r="K46" s="239">
        <f>SUM(K47:K54)</f>
        <v>20.02</v>
      </c>
      <c r="L46" s="238">
        <f aca="true" t="shared" si="26" ref="L46:L72">SUM(H46:K46)</f>
        <v>4345.296</v>
      </c>
      <c r="M46" s="404">
        <f t="shared" si="3"/>
        <v>-0.251672843461067</v>
      </c>
      <c r="N46" s="409">
        <f>SUM(N47:N54)</f>
        <v>5531.982999999999</v>
      </c>
      <c r="O46" s="239">
        <f>SUM(O47:O54)</f>
        <v>3855.852</v>
      </c>
      <c r="P46" s="238">
        <f>SUM(P47:P54)</f>
        <v>1451.2810000000002</v>
      </c>
      <c r="Q46" s="239">
        <f>SUM(Q47:Q54)</f>
        <v>283.258</v>
      </c>
      <c r="R46" s="238">
        <f aca="true" t="shared" si="27" ref="R46:R69">SUM(N46:Q46)</f>
        <v>11122.374</v>
      </c>
      <c r="S46" s="424">
        <f aca="true" t="shared" si="28" ref="S46:S69">R46/$R$9</f>
        <v>0.07781697764250403</v>
      </c>
      <c r="T46" s="240">
        <f>SUM(T47:T54)</f>
        <v>8345.913999999999</v>
      </c>
      <c r="U46" s="239">
        <f>SUM(U47:U54)</f>
        <v>3654.7870000000003</v>
      </c>
      <c r="V46" s="238">
        <f>SUM(V47:V54)</f>
        <v>152.912</v>
      </c>
      <c r="W46" s="239">
        <f>SUM(W47:W54)</f>
        <v>114.703</v>
      </c>
      <c r="X46" s="238">
        <f aca="true" t="shared" si="29" ref="X46:X69">SUM(T46:W46)</f>
        <v>12268.315999999999</v>
      </c>
      <c r="Y46" s="237">
        <f aca="true" t="shared" si="30" ref="Y46:Y69">IF(ISERROR(R46/X46-1),"         /0",IF(R46/X46&gt;5,"  *  ",(R46/X46-1)))</f>
        <v>-0.09340662565261604</v>
      </c>
    </row>
    <row r="47" spans="1:25" ht="19.5" customHeight="1">
      <c r="A47" s="250" t="s">
        <v>207</v>
      </c>
      <c r="B47" s="247">
        <v>1184.187</v>
      </c>
      <c r="C47" s="245">
        <v>0</v>
      </c>
      <c r="D47" s="246">
        <v>0</v>
      </c>
      <c r="E47" s="245">
        <v>0</v>
      </c>
      <c r="F47" s="246">
        <f t="shared" si="24"/>
        <v>1184.187</v>
      </c>
      <c r="G47" s="248">
        <f t="shared" si="25"/>
        <v>0.02574067194716344</v>
      </c>
      <c r="H47" s="247">
        <v>1271.374</v>
      </c>
      <c r="I47" s="245"/>
      <c r="J47" s="246"/>
      <c r="K47" s="245"/>
      <c r="L47" s="246">
        <f t="shared" si="26"/>
        <v>1271.374</v>
      </c>
      <c r="M47" s="406">
        <f t="shared" si="3"/>
        <v>-0.06857698836062409</v>
      </c>
      <c r="N47" s="411">
        <v>3598.4779999999996</v>
      </c>
      <c r="O47" s="245">
        <v>161.255</v>
      </c>
      <c r="P47" s="246"/>
      <c r="Q47" s="245"/>
      <c r="R47" s="246">
        <f t="shared" si="27"/>
        <v>3759.7329999999997</v>
      </c>
      <c r="S47" s="426">
        <f t="shared" si="28"/>
        <v>0.026304731238383512</v>
      </c>
      <c r="T47" s="247">
        <v>3859.805</v>
      </c>
      <c r="U47" s="245">
        <v>48.34</v>
      </c>
      <c r="V47" s="246"/>
      <c r="W47" s="245"/>
      <c r="X47" s="229">
        <f t="shared" si="29"/>
        <v>3908.145</v>
      </c>
      <c r="Y47" s="244">
        <f t="shared" si="30"/>
        <v>-0.037975049543965245</v>
      </c>
    </row>
    <row r="48" spans="1:25" ht="19.5" customHeight="1">
      <c r="A48" s="250" t="s">
        <v>157</v>
      </c>
      <c r="B48" s="247">
        <v>83.69200000000001</v>
      </c>
      <c r="C48" s="245">
        <v>436.726</v>
      </c>
      <c r="D48" s="246">
        <v>0</v>
      </c>
      <c r="E48" s="245">
        <v>0</v>
      </c>
      <c r="F48" s="246">
        <f t="shared" si="24"/>
        <v>520.418</v>
      </c>
      <c r="G48" s="248">
        <f t="shared" si="25"/>
        <v>0.01131232568285153</v>
      </c>
      <c r="H48" s="247">
        <v>65.794</v>
      </c>
      <c r="I48" s="245">
        <v>293.90500000000003</v>
      </c>
      <c r="J48" s="246">
        <v>0</v>
      </c>
      <c r="K48" s="245"/>
      <c r="L48" s="246">
        <f t="shared" si="26"/>
        <v>359.699</v>
      </c>
      <c r="M48" s="406">
        <f t="shared" si="3"/>
        <v>0.4468152538650372</v>
      </c>
      <c r="N48" s="411">
        <v>178.66999999999996</v>
      </c>
      <c r="O48" s="245">
        <v>1184.6779999999999</v>
      </c>
      <c r="P48" s="246">
        <v>0</v>
      </c>
      <c r="Q48" s="245">
        <v>0</v>
      </c>
      <c r="R48" s="246">
        <f t="shared" si="27"/>
        <v>1363.348</v>
      </c>
      <c r="S48" s="426">
        <f t="shared" si="28"/>
        <v>0.009538577001182713</v>
      </c>
      <c r="T48" s="247">
        <v>164.80399999999997</v>
      </c>
      <c r="U48" s="245">
        <v>814.2110000000001</v>
      </c>
      <c r="V48" s="246">
        <v>0</v>
      </c>
      <c r="W48" s="245"/>
      <c r="X48" s="229">
        <f t="shared" si="29"/>
        <v>979.0150000000001</v>
      </c>
      <c r="Y48" s="244">
        <f t="shared" si="30"/>
        <v>0.39257110463067457</v>
      </c>
    </row>
    <row r="49" spans="1:25" ht="19.5" customHeight="1">
      <c r="A49" s="250" t="s">
        <v>187</v>
      </c>
      <c r="B49" s="247">
        <v>180.282</v>
      </c>
      <c r="C49" s="245">
        <v>296.935</v>
      </c>
      <c r="D49" s="246">
        <v>0</v>
      </c>
      <c r="E49" s="245">
        <v>0</v>
      </c>
      <c r="F49" s="246">
        <f t="shared" si="24"/>
        <v>477.217</v>
      </c>
      <c r="G49" s="248">
        <f t="shared" si="25"/>
        <v>0.010373265577657496</v>
      </c>
      <c r="H49" s="247">
        <v>284.553</v>
      </c>
      <c r="I49" s="245">
        <v>480.374</v>
      </c>
      <c r="J49" s="246"/>
      <c r="K49" s="245"/>
      <c r="L49" s="246">
        <f t="shared" si="26"/>
        <v>764.927</v>
      </c>
      <c r="M49" s="406">
        <f t="shared" si="3"/>
        <v>-0.3761273951631986</v>
      </c>
      <c r="N49" s="411">
        <v>594.8180000000001</v>
      </c>
      <c r="O49" s="245">
        <v>960.7449999999999</v>
      </c>
      <c r="P49" s="246"/>
      <c r="Q49" s="245"/>
      <c r="R49" s="246">
        <f t="shared" si="27"/>
        <v>1555.563</v>
      </c>
      <c r="S49" s="426">
        <f t="shared" si="28"/>
        <v>0.010883396943180162</v>
      </c>
      <c r="T49" s="247">
        <v>655.655</v>
      </c>
      <c r="U49" s="245">
        <v>1337.244</v>
      </c>
      <c r="V49" s="246"/>
      <c r="W49" s="245"/>
      <c r="X49" s="229">
        <f t="shared" si="29"/>
        <v>1992.899</v>
      </c>
      <c r="Y49" s="244">
        <f t="shared" si="30"/>
        <v>-0.2194471470957634</v>
      </c>
    </row>
    <row r="50" spans="1:25" ht="19.5" customHeight="1">
      <c r="A50" s="250" t="s">
        <v>188</v>
      </c>
      <c r="B50" s="247">
        <v>111.637</v>
      </c>
      <c r="C50" s="245">
        <v>261.095</v>
      </c>
      <c r="D50" s="246">
        <v>0</v>
      </c>
      <c r="E50" s="245">
        <v>0</v>
      </c>
      <c r="F50" s="246">
        <f t="shared" si="24"/>
        <v>372.732</v>
      </c>
      <c r="G50" s="248">
        <f t="shared" si="25"/>
        <v>0.008102075209582714</v>
      </c>
      <c r="H50" s="247">
        <v>32.95</v>
      </c>
      <c r="I50" s="245">
        <v>197.85</v>
      </c>
      <c r="J50" s="246"/>
      <c r="K50" s="245"/>
      <c r="L50" s="246">
        <f t="shared" si="26"/>
        <v>230.8</v>
      </c>
      <c r="M50" s="406">
        <f t="shared" si="3"/>
        <v>0.6149566724436741</v>
      </c>
      <c r="N50" s="411">
        <v>198.238</v>
      </c>
      <c r="O50" s="245">
        <v>668.176</v>
      </c>
      <c r="P50" s="246"/>
      <c r="Q50" s="245"/>
      <c r="R50" s="246">
        <f t="shared" si="27"/>
        <v>866.414</v>
      </c>
      <c r="S50" s="426">
        <f t="shared" si="28"/>
        <v>0.006061810083634347</v>
      </c>
      <c r="T50" s="247">
        <v>151.351</v>
      </c>
      <c r="U50" s="245">
        <v>464.55499999999995</v>
      </c>
      <c r="V50" s="246"/>
      <c r="W50" s="245"/>
      <c r="X50" s="229">
        <f t="shared" si="29"/>
        <v>615.906</v>
      </c>
      <c r="Y50" s="244">
        <f t="shared" si="30"/>
        <v>0.4067308972473074</v>
      </c>
    </row>
    <row r="51" spans="1:25" ht="19.5" customHeight="1">
      <c r="A51" s="250" t="s">
        <v>214</v>
      </c>
      <c r="B51" s="247">
        <v>209.943</v>
      </c>
      <c r="C51" s="245">
        <v>82.801</v>
      </c>
      <c r="D51" s="246">
        <v>0</v>
      </c>
      <c r="E51" s="245">
        <v>0</v>
      </c>
      <c r="F51" s="246">
        <f>SUM(B51:E51)</f>
        <v>292.744</v>
      </c>
      <c r="G51" s="248">
        <f>F51/$F$9</f>
        <v>0.006363376112472453</v>
      </c>
      <c r="H51" s="247">
        <v>389.962</v>
      </c>
      <c r="I51" s="245">
        <v>159.719</v>
      </c>
      <c r="J51" s="246"/>
      <c r="K51" s="245"/>
      <c r="L51" s="246">
        <f>SUM(H51:K51)</f>
        <v>549.681</v>
      </c>
      <c r="M51" s="406">
        <f>IF(ISERROR(F51/L51-1),"         /0",(F51/L51-1))</f>
        <v>-0.4674292908068498</v>
      </c>
      <c r="N51" s="411">
        <v>650.634</v>
      </c>
      <c r="O51" s="245">
        <v>318.372</v>
      </c>
      <c r="P51" s="246">
        <v>100.69</v>
      </c>
      <c r="Q51" s="245">
        <v>11.317</v>
      </c>
      <c r="R51" s="246">
        <f>SUM(N51:Q51)</f>
        <v>1081.0130000000001</v>
      </c>
      <c r="S51" s="426">
        <f>R51/$R$9</f>
        <v>0.007563238248619964</v>
      </c>
      <c r="T51" s="247">
        <v>1105.56</v>
      </c>
      <c r="U51" s="245">
        <v>415.499</v>
      </c>
      <c r="V51" s="246">
        <v>152.362</v>
      </c>
      <c r="W51" s="245">
        <v>12.477</v>
      </c>
      <c r="X51" s="229">
        <f>SUM(T51:W51)</f>
        <v>1685.8980000000001</v>
      </c>
      <c r="Y51" s="244">
        <f>IF(ISERROR(R51/X51-1),"         /0",IF(R51/X51&gt;5,"  *  ",(R51/X51-1)))</f>
        <v>-0.3587909826098613</v>
      </c>
    </row>
    <row r="52" spans="1:25" ht="19.5" customHeight="1">
      <c r="A52" s="250" t="s">
        <v>190</v>
      </c>
      <c r="B52" s="247">
        <v>16.033</v>
      </c>
      <c r="C52" s="245">
        <v>192.44600000000003</v>
      </c>
      <c r="D52" s="246">
        <v>0</v>
      </c>
      <c r="E52" s="245">
        <v>0</v>
      </c>
      <c r="F52" s="246">
        <f>SUM(B52:E52)</f>
        <v>208.47900000000004</v>
      </c>
      <c r="G52" s="248">
        <f>F52/$F$9</f>
        <v>0.004531707869511056</v>
      </c>
      <c r="H52" s="247">
        <v>12.356</v>
      </c>
      <c r="I52" s="245">
        <v>197.447</v>
      </c>
      <c r="J52" s="246"/>
      <c r="K52" s="245"/>
      <c r="L52" s="246">
        <f>SUM(H52:K52)</f>
        <v>209.803</v>
      </c>
      <c r="M52" s="406">
        <f>IF(ISERROR(F52/L52-1),"         /0",(F52/L52-1))</f>
        <v>-0.006310681925425055</v>
      </c>
      <c r="N52" s="411">
        <v>32.329</v>
      </c>
      <c r="O52" s="245">
        <v>562.626</v>
      </c>
      <c r="P52" s="246"/>
      <c r="Q52" s="245"/>
      <c r="R52" s="246">
        <f>SUM(N52:Q52)</f>
        <v>594.9549999999999</v>
      </c>
      <c r="S52" s="426">
        <f>R52/$R$9</f>
        <v>0.004162564568795833</v>
      </c>
      <c r="T52" s="247">
        <v>24.512999999999998</v>
      </c>
      <c r="U52" s="245">
        <v>567.9970000000001</v>
      </c>
      <c r="V52" s="246"/>
      <c r="W52" s="245"/>
      <c r="X52" s="229">
        <f>SUM(T52:W52)</f>
        <v>592.5100000000001</v>
      </c>
      <c r="Y52" s="244">
        <f>IF(ISERROR(R52/X52-1),"         /0",IF(R52/X52&gt;5,"  *  ",(R52/X52-1)))</f>
        <v>0.004126512632697921</v>
      </c>
    </row>
    <row r="53" spans="1:25" ht="19.5" customHeight="1">
      <c r="A53" s="250" t="s">
        <v>216</v>
      </c>
      <c r="B53" s="247">
        <v>0</v>
      </c>
      <c r="C53" s="245">
        <v>0</v>
      </c>
      <c r="D53" s="246">
        <v>114.575</v>
      </c>
      <c r="E53" s="245">
        <v>0</v>
      </c>
      <c r="F53" s="246">
        <f t="shared" si="24"/>
        <v>114.575</v>
      </c>
      <c r="G53" s="248">
        <f t="shared" si="25"/>
        <v>0.0024905166906462</v>
      </c>
      <c r="H53" s="247"/>
      <c r="I53" s="245"/>
      <c r="J53" s="246"/>
      <c r="K53" s="245"/>
      <c r="L53" s="246">
        <f t="shared" si="26"/>
        <v>0</v>
      </c>
      <c r="M53" s="406" t="str">
        <f t="shared" si="3"/>
        <v>         /0</v>
      </c>
      <c r="N53" s="411"/>
      <c r="O53" s="245"/>
      <c r="P53" s="246">
        <v>1350.5910000000001</v>
      </c>
      <c r="Q53" s="245">
        <v>243.708</v>
      </c>
      <c r="R53" s="246">
        <f t="shared" si="27"/>
        <v>1594.2990000000002</v>
      </c>
      <c r="S53" s="426">
        <f t="shared" si="28"/>
        <v>0.011154410887321947</v>
      </c>
      <c r="T53" s="247"/>
      <c r="U53" s="245"/>
      <c r="V53" s="246"/>
      <c r="W53" s="245"/>
      <c r="X53" s="229">
        <f t="shared" si="29"/>
        <v>0</v>
      </c>
      <c r="Y53" s="244" t="str">
        <f t="shared" si="30"/>
        <v>         /0</v>
      </c>
    </row>
    <row r="54" spans="1:25" ht="19.5" customHeight="1" thickBot="1">
      <c r="A54" s="250" t="s">
        <v>172</v>
      </c>
      <c r="B54" s="247">
        <v>74.385</v>
      </c>
      <c r="C54" s="245">
        <v>0</v>
      </c>
      <c r="D54" s="246">
        <v>0</v>
      </c>
      <c r="E54" s="245">
        <v>6.966</v>
      </c>
      <c r="F54" s="246">
        <f>SUM(B54:E54)</f>
        <v>81.351</v>
      </c>
      <c r="G54" s="248">
        <f>F54/$F$9</f>
        <v>0.0017683266271067773</v>
      </c>
      <c r="H54" s="247">
        <v>938.511</v>
      </c>
      <c r="I54" s="245">
        <v>0.401</v>
      </c>
      <c r="J54" s="246">
        <v>0.08</v>
      </c>
      <c r="K54" s="245">
        <v>20.02</v>
      </c>
      <c r="L54" s="246">
        <f>SUM(H54:K54)</f>
        <v>959.012</v>
      </c>
      <c r="M54" s="406">
        <f aca="true" t="shared" si="31" ref="M54:M72">IF(ISERROR(F54/L54-1),"         /0",(F54/L54-1))</f>
        <v>-0.915172072925052</v>
      </c>
      <c r="N54" s="411">
        <v>278.81600000000003</v>
      </c>
      <c r="O54" s="245">
        <v>0</v>
      </c>
      <c r="P54" s="246">
        <v>0</v>
      </c>
      <c r="Q54" s="245">
        <v>28.233</v>
      </c>
      <c r="R54" s="246">
        <f>SUM(N54:Q54)</f>
        <v>307.04900000000004</v>
      </c>
      <c r="S54" s="426">
        <f>R54/$R$9</f>
        <v>0.0021482486713855532</v>
      </c>
      <c r="T54" s="247">
        <v>2384.226</v>
      </c>
      <c r="U54" s="245">
        <v>6.941</v>
      </c>
      <c r="V54" s="246">
        <v>0.5499999999999999</v>
      </c>
      <c r="W54" s="245">
        <v>102.226</v>
      </c>
      <c r="X54" s="229">
        <f>SUM(T54:W54)</f>
        <v>2493.943</v>
      </c>
      <c r="Y54" s="244">
        <f>IF(ISERROR(R54/X54-1),"         /0",IF(R54/X54&gt;5,"  *  ",(R54/X54-1)))</f>
        <v>-0.87688210997605</v>
      </c>
    </row>
    <row r="55" spans="1:25" s="236" customFormat="1" ht="19.5" customHeight="1">
      <c r="A55" s="243" t="s">
        <v>58</v>
      </c>
      <c r="B55" s="240">
        <f>SUM(B56:B67)</f>
        <v>2259.599</v>
      </c>
      <c r="C55" s="239">
        <f>SUM(C56:C67)</f>
        <v>2120.817</v>
      </c>
      <c r="D55" s="238">
        <f>SUM(D56:D67)</f>
        <v>2.46</v>
      </c>
      <c r="E55" s="239">
        <f>SUM(E56:E67)</f>
        <v>51.21</v>
      </c>
      <c r="F55" s="238">
        <f t="shared" si="24"/>
        <v>4434.086</v>
      </c>
      <c r="G55" s="241">
        <f t="shared" si="25"/>
        <v>0.09638372411748328</v>
      </c>
      <c r="H55" s="240">
        <f>SUM(H56:H67)</f>
        <v>2461.9149999999995</v>
      </c>
      <c r="I55" s="239">
        <f>SUM(I56:I67)</f>
        <v>1856.2139999999997</v>
      </c>
      <c r="J55" s="238">
        <f>SUM(J56:J67)</f>
        <v>0.853</v>
      </c>
      <c r="K55" s="239">
        <f>SUM(K56:K67)</f>
        <v>135.088</v>
      </c>
      <c r="L55" s="238">
        <f t="shared" si="26"/>
        <v>4454.069999999999</v>
      </c>
      <c r="M55" s="404">
        <f t="shared" si="31"/>
        <v>-0.00448668296636523</v>
      </c>
      <c r="N55" s="409">
        <f>SUM(N56:N67)</f>
        <v>6656.467000000001</v>
      </c>
      <c r="O55" s="239">
        <f>SUM(O56:O67)</f>
        <v>5947.222</v>
      </c>
      <c r="P55" s="238">
        <f>SUM(P56:P67)</f>
        <v>34.271</v>
      </c>
      <c r="Q55" s="239">
        <f>SUM(Q56:Q67)</f>
        <v>121.27699999999999</v>
      </c>
      <c r="R55" s="238">
        <f t="shared" si="27"/>
        <v>12759.237000000001</v>
      </c>
      <c r="S55" s="424">
        <f t="shared" si="28"/>
        <v>0.08926918483090124</v>
      </c>
      <c r="T55" s="240">
        <f>SUM(T56:T67)</f>
        <v>7279.574999999999</v>
      </c>
      <c r="U55" s="239">
        <f>SUM(U56:U67)</f>
        <v>4709.234</v>
      </c>
      <c r="V55" s="238">
        <f>SUM(V56:V67)</f>
        <v>3.5420000000000007</v>
      </c>
      <c r="W55" s="239">
        <f>SUM(W56:W67)</f>
        <v>358.258</v>
      </c>
      <c r="X55" s="238">
        <f t="shared" si="29"/>
        <v>12350.608999999999</v>
      </c>
      <c r="Y55" s="237">
        <f t="shared" si="30"/>
        <v>0.03308565593810009</v>
      </c>
    </row>
    <row r="56" spans="1:25" s="220" customFormat="1" ht="19.5" customHeight="1">
      <c r="A56" s="235" t="s">
        <v>177</v>
      </c>
      <c r="B56" s="233">
        <v>402.08000000000004</v>
      </c>
      <c r="C56" s="230">
        <v>437.974</v>
      </c>
      <c r="D56" s="229">
        <v>0</v>
      </c>
      <c r="E56" s="230">
        <v>0</v>
      </c>
      <c r="F56" s="229">
        <f t="shared" si="24"/>
        <v>840.0540000000001</v>
      </c>
      <c r="G56" s="232">
        <f t="shared" si="25"/>
        <v>0.01826025317952523</v>
      </c>
      <c r="H56" s="233">
        <v>564.935</v>
      </c>
      <c r="I56" s="230">
        <v>460.31399999999996</v>
      </c>
      <c r="J56" s="229"/>
      <c r="K56" s="230"/>
      <c r="L56" s="229">
        <f t="shared" si="26"/>
        <v>1025.2489999999998</v>
      </c>
      <c r="M56" s="405">
        <f t="shared" si="31"/>
        <v>-0.18063416789482334</v>
      </c>
      <c r="N56" s="410">
        <v>1050.495</v>
      </c>
      <c r="O56" s="230">
        <v>1059.7199999999998</v>
      </c>
      <c r="P56" s="229"/>
      <c r="Q56" s="230"/>
      <c r="R56" s="229">
        <f t="shared" si="27"/>
        <v>2110.2149999999997</v>
      </c>
      <c r="S56" s="425">
        <f t="shared" si="28"/>
        <v>0.014763984152652718</v>
      </c>
      <c r="T56" s="233">
        <v>1406.954</v>
      </c>
      <c r="U56" s="230">
        <v>1030.5249999999999</v>
      </c>
      <c r="V56" s="229"/>
      <c r="W56" s="230"/>
      <c r="X56" s="229">
        <f t="shared" si="29"/>
        <v>2437.479</v>
      </c>
      <c r="Y56" s="228">
        <f t="shared" si="30"/>
        <v>-0.1342633105762142</v>
      </c>
    </row>
    <row r="57" spans="1:25" s="220" customFormat="1" ht="19.5" customHeight="1">
      <c r="A57" s="235" t="s">
        <v>210</v>
      </c>
      <c r="B57" s="233">
        <v>412.616</v>
      </c>
      <c r="C57" s="230">
        <v>378.61</v>
      </c>
      <c r="D57" s="229">
        <v>0</v>
      </c>
      <c r="E57" s="230">
        <v>0</v>
      </c>
      <c r="F57" s="229">
        <f t="shared" si="24"/>
        <v>791.226</v>
      </c>
      <c r="G57" s="232">
        <f t="shared" si="25"/>
        <v>0.01719887897947397</v>
      </c>
      <c r="H57" s="233"/>
      <c r="I57" s="230"/>
      <c r="J57" s="229"/>
      <c r="K57" s="230"/>
      <c r="L57" s="229">
        <f t="shared" si="26"/>
        <v>0</v>
      </c>
      <c r="M57" s="405" t="str">
        <f t="shared" si="31"/>
        <v>         /0</v>
      </c>
      <c r="N57" s="410">
        <v>1222.072</v>
      </c>
      <c r="O57" s="230">
        <v>981.1350000000001</v>
      </c>
      <c r="P57" s="229"/>
      <c r="Q57" s="230"/>
      <c r="R57" s="229">
        <f t="shared" si="27"/>
        <v>2203.207</v>
      </c>
      <c r="S57" s="425">
        <f t="shared" si="28"/>
        <v>0.015414596727354103</v>
      </c>
      <c r="T57" s="233">
        <v>514.124</v>
      </c>
      <c r="U57" s="230">
        <v>236.628</v>
      </c>
      <c r="V57" s="229"/>
      <c r="W57" s="230"/>
      <c r="X57" s="229">
        <f t="shared" si="29"/>
        <v>750.752</v>
      </c>
      <c r="Y57" s="228">
        <f t="shared" si="30"/>
        <v>1.9346668407143772</v>
      </c>
    </row>
    <row r="58" spans="1:25" s="220" customFormat="1" ht="19.5" customHeight="1">
      <c r="A58" s="235" t="s">
        <v>212</v>
      </c>
      <c r="B58" s="233">
        <v>375.03900000000004</v>
      </c>
      <c r="C58" s="230">
        <v>223.03900000000002</v>
      </c>
      <c r="D58" s="229">
        <v>0</v>
      </c>
      <c r="E58" s="230">
        <v>0</v>
      </c>
      <c r="F58" s="229">
        <f aca="true" t="shared" si="32" ref="F58:F63">SUM(B58:E58)</f>
        <v>598.0780000000001</v>
      </c>
      <c r="G58" s="232">
        <f aca="true" t="shared" si="33" ref="G58:G63">F58/$F$9</f>
        <v>0.013000421045675743</v>
      </c>
      <c r="H58" s="233">
        <v>583.577</v>
      </c>
      <c r="I58" s="230">
        <v>185.61700000000002</v>
      </c>
      <c r="J58" s="229"/>
      <c r="K58" s="230"/>
      <c r="L58" s="229">
        <f aca="true" t="shared" si="34" ref="L58:L63">SUM(H58:K58)</f>
        <v>769.194</v>
      </c>
      <c r="M58" s="405">
        <f t="shared" si="31"/>
        <v>-0.2224614336565286</v>
      </c>
      <c r="N58" s="410">
        <v>1084.207</v>
      </c>
      <c r="O58" s="230">
        <v>625.25</v>
      </c>
      <c r="P58" s="229"/>
      <c r="Q58" s="230"/>
      <c r="R58" s="229">
        <f t="shared" si="27"/>
        <v>1709.457</v>
      </c>
      <c r="S58" s="425">
        <f aca="true" t="shared" si="35" ref="S58:S63">R58/$R$9</f>
        <v>0.011960106461967743</v>
      </c>
      <c r="T58" s="233">
        <v>1809.5220000000002</v>
      </c>
      <c r="U58" s="230">
        <v>553.916</v>
      </c>
      <c r="V58" s="229"/>
      <c r="W58" s="230"/>
      <c r="X58" s="229">
        <f aca="true" t="shared" si="36" ref="X58:X63">SUM(T58:W58)</f>
        <v>2363.438</v>
      </c>
      <c r="Y58" s="228">
        <f aca="true" t="shared" si="37" ref="Y58:Y63">IF(ISERROR(R58/X58-1),"         /0",IF(R58/X58&gt;5,"  *  ",(R58/X58-1)))</f>
        <v>-0.27670749137485307</v>
      </c>
    </row>
    <row r="59" spans="1:25" s="220" customFormat="1" ht="19.5" customHeight="1">
      <c r="A59" s="235" t="s">
        <v>174</v>
      </c>
      <c r="B59" s="233">
        <v>321.983</v>
      </c>
      <c r="C59" s="230">
        <v>247.901</v>
      </c>
      <c r="D59" s="229">
        <v>0</v>
      </c>
      <c r="E59" s="230">
        <v>0</v>
      </c>
      <c r="F59" s="229">
        <f t="shared" si="32"/>
        <v>569.884</v>
      </c>
      <c r="G59" s="232">
        <f t="shared" si="33"/>
        <v>0.01238756808843307</v>
      </c>
      <c r="H59" s="233">
        <v>469.657</v>
      </c>
      <c r="I59" s="230">
        <v>604.022</v>
      </c>
      <c r="J59" s="229"/>
      <c r="K59" s="230"/>
      <c r="L59" s="229">
        <f t="shared" si="34"/>
        <v>1073.679</v>
      </c>
      <c r="M59" s="405">
        <f t="shared" si="31"/>
        <v>-0.46922311044548703</v>
      </c>
      <c r="N59" s="410">
        <v>1189.191</v>
      </c>
      <c r="O59" s="230">
        <v>1002.5620000000001</v>
      </c>
      <c r="P59" s="229"/>
      <c r="Q59" s="230"/>
      <c r="R59" s="229">
        <f>SUM(N59:Q59)</f>
        <v>2191.753</v>
      </c>
      <c r="S59" s="425">
        <f t="shared" si="35"/>
        <v>0.015334459549633122</v>
      </c>
      <c r="T59" s="233">
        <v>1176.402</v>
      </c>
      <c r="U59" s="230">
        <v>1202.353</v>
      </c>
      <c r="V59" s="229"/>
      <c r="W59" s="230"/>
      <c r="X59" s="229">
        <f t="shared" si="36"/>
        <v>2378.755</v>
      </c>
      <c r="Y59" s="228">
        <f t="shared" si="37"/>
        <v>-0.07861339229975339</v>
      </c>
    </row>
    <row r="60" spans="1:25" s="220" customFormat="1" ht="19.5" customHeight="1">
      <c r="A60" s="235" t="s">
        <v>160</v>
      </c>
      <c r="B60" s="233">
        <v>265.654</v>
      </c>
      <c r="C60" s="230">
        <v>175.835</v>
      </c>
      <c r="D60" s="229">
        <v>0</v>
      </c>
      <c r="E60" s="230">
        <v>0</v>
      </c>
      <c r="F60" s="229">
        <f t="shared" si="32"/>
        <v>441.48900000000003</v>
      </c>
      <c r="G60" s="232">
        <f t="shared" si="33"/>
        <v>0.0095966460679616</v>
      </c>
      <c r="H60" s="233">
        <v>320.73</v>
      </c>
      <c r="I60" s="230">
        <v>187.95899999999995</v>
      </c>
      <c r="J60" s="229">
        <v>0.56</v>
      </c>
      <c r="K60" s="230">
        <v>0</v>
      </c>
      <c r="L60" s="229">
        <f t="shared" si="34"/>
        <v>509.24899999999997</v>
      </c>
      <c r="M60" s="405">
        <f t="shared" si="31"/>
        <v>-0.13305868052760028</v>
      </c>
      <c r="N60" s="410">
        <v>846.209</v>
      </c>
      <c r="O60" s="230">
        <v>501.29100000000005</v>
      </c>
      <c r="P60" s="229">
        <v>0</v>
      </c>
      <c r="Q60" s="230">
        <v>0</v>
      </c>
      <c r="R60" s="229">
        <f>SUM(N60:Q60)</f>
        <v>1347.5</v>
      </c>
      <c r="S60" s="425">
        <f t="shared" si="35"/>
        <v>0.009427697483763285</v>
      </c>
      <c r="T60" s="233">
        <v>737.9449999999999</v>
      </c>
      <c r="U60" s="230">
        <v>421.486</v>
      </c>
      <c r="V60" s="229">
        <v>2.109</v>
      </c>
      <c r="W60" s="230">
        <v>2.02</v>
      </c>
      <c r="X60" s="229">
        <f t="shared" si="36"/>
        <v>1163.56</v>
      </c>
      <c r="Y60" s="228">
        <f t="shared" si="37"/>
        <v>0.15808381175014619</v>
      </c>
    </row>
    <row r="61" spans="1:25" s="220" customFormat="1" ht="19.5" customHeight="1">
      <c r="A61" s="235" t="s">
        <v>173</v>
      </c>
      <c r="B61" s="233">
        <v>139.751</v>
      </c>
      <c r="C61" s="230">
        <v>193.32</v>
      </c>
      <c r="D61" s="229">
        <v>0</v>
      </c>
      <c r="E61" s="230">
        <v>0</v>
      </c>
      <c r="F61" s="229">
        <f t="shared" si="32"/>
        <v>333.071</v>
      </c>
      <c r="G61" s="232">
        <f t="shared" si="33"/>
        <v>0.007239964081782418</v>
      </c>
      <c r="H61" s="233">
        <v>76.212</v>
      </c>
      <c r="I61" s="230">
        <v>134.012</v>
      </c>
      <c r="J61" s="229"/>
      <c r="K61" s="230"/>
      <c r="L61" s="229">
        <f t="shared" si="34"/>
        <v>210.224</v>
      </c>
      <c r="M61" s="405">
        <f t="shared" si="31"/>
        <v>0.5843623943983562</v>
      </c>
      <c r="N61" s="410">
        <v>332.73999999999995</v>
      </c>
      <c r="O61" s="230">
        <v>412.962</v>
      </c>
      <c r="P61" s="229"/>
      <c r="Q61" s="230"/>
      <c r="R61" s="229">
        <f>SUM(N61:Q61)</f>
        <v>745.702</v>
      </c>
      <c r="S61" s="425">
        <f t="shared" si="35"/>
        <v>0.00521725630355269</v>
      </c>
      <c r="T61" s="233">
        <v>433.748</v>
      </c>
      <c r="U61" s="230">
        <v>386.795</v>
      </c>
      <c r="V61" s="229"/>
      <c r="W61" s="230"/>
      <c r="X61" s="229">
        <f t="shared" si="36"/>
        <v>820.543</v>
      </c>
      <c r="Y61" s="228">
        <f t="shared" si="37"/>
        <v>-0.09120911396477704</v>
      </c>
    </row>
    <row r="62" spans="1:25" s="220" customFormat="1" ht="19.5" customHeight="1">
      <c r="A62" s="235" t="s">
        <v>204</v>
      </c>
      <c r="B62" s="233">
        <v>0</v>
      </c>
      <c r="C62" s="230">
        <v>293.752</v>
      </c>
      <c r="D62" s="229">
        <v>0</v>
      </c>
      <c r="E62" s="230">
        <v>0</v>
      </c>
      <c r="F62" s="229">
        <f t="shared" si="32"/>
        <v>293.752</v>
      </c>
      <c r="G62" s="232">
        <f t="shared" si="33"/>
        <v>0.00638528700773033</v>
      </c>
      <c r="H62" s="233"/>
      <c r="I62" s="230"/>
      <c r="J62" s="229"/>
      <c r="K62" s="230"/>
      <c r="L62" s="229">
        <f t="shared" si="34"/>
        <v>0</v>
      </c>
      <c r="M62" s="405" t="str">
        <f t="shared" si="31"/>
        <v>         /0</v>
      </c>
      <c r="N62" s="410"/>
      <c r="O62" s="230">
        <v>736.069</v>
      </c>
      <c r="P62" s="229"/>
      <c r="Q62" s="230"/>
      <c r="R62" s="229">
        <f>SUM(N62:Q62)</f>
        <v>736.069</v>
      </c>
      <c r="S62" s="425">
        <f t="shared" si="35"/>
        <v>0.00514985963575225</v>
      </c>
      <c r="T62" s="233"/>
      <c r="U62" s="230"/>
      <c r="V62" s="229"/>
      <c r="W62" s="230"/>
      <c r="X62" s="229">
        <f t="shared" si="36"/>
        <v>0</v>
      </c>
      <c r="Y62" s="228" t="str">
        <f t="shared" si="37"/>
        <v>         /0</v>
      </c>
    </row>
    <row r="63" spans="1:25" s="220" customFormat="1" ht="19.5" customHeight="1">
      <c r="A63" s="235" t="s">
        <v>157</v>
      </c>
      <c r="B63" s="233">
        <v>162.382</v>
      </c>
      <c r="C63" s="230">
        <v>89.83200000000001</v>
      </c>
      <c r="D63" s="229">
        <v>0</v>
      </c>
      <c r="E63" s="230">
        <v>0</v>
      </c>
      <c r="F63" s="229">
        <f t="shared" si="32"/>
        <v>252.214</v>
      </c>
      <c r="G63" s="232">
        <f t="shared" si="33"/>
        <v>0.005482375532311941</v>
      </c>
      <c r="H63" s="233">
        <v>212.544</v>
      </c>
      <c r="I63" s="230">
        <v>104.285</v>
      </c>
      <c r="J63" s="229">
        <v>0.22</v>
      </c>
      <c r="K63" s="230"/>
      <c r="L63" s="229">
        <f t="shared" si="34"/>
        <v>317.04900000000004</v>
      </c>
      <c r="M63" s="405">
        <f t="shared" si="31"/>
        <v>-0.2044952042113365</v>
      </c>
      <c r="N63" s="410">
        <v>456.915</v>
      </c>
      <c r="O63" s="230">
        <v>298.306</v>
      </c>
      <c r="P63" s="229">
        <v>0</v>
      </c>
      <c r="Q63" s="230">
        <v>0</v>
      </c>
      <c r="R63" s="229">
        <f>SUM(N63:Q63)</f>
        <v>755.221</v>
      </c>
      <c r="S63" s="425">
        <f t="shared" si="35"/>
        <v>0.005283855377651348</v>
      </c>
      <c r="T63" s="233">
        <v>564.9010000000001</v>
      </c>
      <c r="U63" s="230">
        <v>273.188</v>
      </c>
      <c r="V63" s="229">
        <v>0.22</v>
      </c>
      <c r="W63" s="230">
        <v>0</v>
      </c>
      <c r="X63" s="229">
        <f t="shared" si="36"/>
        <v>838.3090000000001</v>
      </c>
      <c r="Y63" s="228">
        <f t="shared" si="37"/>
        <v>-0.09911381125575425</v>
      </c>
    </row>
    <row r="64" spans="1:25" s="220" customFormat="1" ht="19.5" customHeight="1">
      <c r="A64" s="235" t="s">
        <v>194</v>
      </c>
      <c r="B64" s="233">
        <v>58.111</v>
      </c>
      <c r="C64" s="230">
        <v>41.082</v>
      </c>
      <c r="D64" s="229">
        <v>0</v>
      </c>
      <c r="E64" s="230">
        <v>0</v>
      </c>
      <c r="F64" s="229">
        <f t="shared" si="24"/>
        <v>99.193</v>
      </c>
      <c r="G64" s="232">
        <f t="shared" si="25"/>
        <v>0.0021561581679709232</v>
      </c>
      <c r="H64" s="233">
        <v>24.317999999999998</v>
      </c>
      <c r="I64" s="230">
        <v>5.066000000000001</v>
      </c>
      <c r="J64" s="229"/>
      <c r="K64" s="230"/>
      <c r="L64" s="229">
        <f t="shared" si="26"/>
        <v>29.384</v>
      </c>
      <c r="M64" s="405">
        <f t="shared" si="31"/>
        <v>2.3757487067791994</v>
      </c>
      <c r="N64" s="410">
        <v>175.841</v>
      </c>
      <c r="O64" s="230">
        <v>125.599</v>
      </c>
      <c r="P64" s="229"/>
      <c r="Q64" s="230"/>
      <c r="R64" s="229">
        <f t="shared" si="27"/>
        <v>301.44</v>
      </c>
      <c r="S64" s="425">
        <f t="shared" si="28"/>
        <v>0.002109005661970764</v>
      </c>
      <c r="T64" s="233">
        <v>43.006</v>
      </c>
      <c r="U64" s="230">
        <v>9.073</v>
      </c>
      <c r="V64" s="229"/>
      <c r="W64" s="230"/>
      <c r="X64" s="229">
        <f t="shared" si="29"/>
        <v>52.079</v>
      </c>
      <c r="Y64" s="228" t="str">
        <f t="shared" si="30"/>
        <v>  *  </v>
      </c>
    </row>
    <row r="65" spans="1:25" s="220" customFormat="1" ht="19.5" customHeight="1">
      <c r="A65" s="235" t="s">
        <v>192</v>
      </c>
      <c r="B65" s="233">
        <v>44.168</v>
      </c>
      <c r="C65" s="230">
        <v>14.093</v>
      </c>
      <c r="D65" s="229">
        <v>1.895</v>
      </c>
      <c r="E65" s="230">
        <v>1.871</v>
      </c>
      <c r="F65" s="229">
        <f>SUM(B65:E65)</f>
        <v>62.027</v>
      </c>
      <c r="G65" s="232">
        <f>F65/$F$9</f>
        <v>0.0013482808533337278</v>
      </c>
      <c r="H65" s="233">
        <v>63.508</v>
      </c>
      <c r="I65" s="230">
        <v>35.537</v>
      </c>
      <c r="J65" s="229">
        <v>0</v>
      </c>
      <c r="K65" s="230">
        <v>0.428</v>
      </c>
      <c r="L65" s="229">
        <f>SUM(H65:K65)</f>
        <v>99.473</v>
      </c>
      <c r="M65" s="405">
        <f t="shared" si="31"/>
        <v>-0.37644385913765543</v>
      </c>
      <c r="N65" s="410">
        <v>146.213</v>
      </c>
      <c r="O65" s="230">
        <v>62.849000000000004</v>
      </c>
      <c r="P65" s="229">
        <v>4.493</v>
      </c>
      <c r="Q65" s="230">
        <v>4.399</v>
      </c>
      <c r="R65" s="229">
        <f>SUM(N65:Q65)</f>
        <v>217.954</v>
      </c>
      <c r="S65" s="425">
        <f>R65/$R$9</f>
        <v>0.0015249012077002918</v>
      </c>
      <c r="T65" s="233">
        <v>155.351</v>
      </c>
      <c r="U65" s="230">
        <v>85.432</v>
      </c>
      <c r="V65" s="229">
        <v>0</v>
      </c>
      <c r="W65" s="230">
        <v>2.848</v>
      </c>
      <c r="X65" s="229">
        <f>SUM(T65:W65)</f>
        <v>243.63100000000003</v>
      </c>
      <c r="Y65" s="228">
        <f>IF(ISERROR(R65/X65-1),"         /0",IF(R65/X65&gt;5,"  *  ",(R65/X65-1)))</f>
        <v>-0.10539299186064177</v>
      </c>
    </row>
    <row r="66" spans="1:25" s="220" customFormat="1" ht="19.5" customHeight="1">
      <c r="A66" s="235" t="s">
        <v>189</v>
      </c>
      <c r="B66" s="233">
        <v>52.318</v>
      </c>
      <c r="C66" s="230">
        <v>4.476</v>
      </c>
      <c r="D66" s="229">
        <v>0</v>
      </c>
      <c r="E66" s="230">
        <v>0</v>
      </c>
      <c r="F66" s="229">
        <f>SUM(B66:E66)</f>
        <v>56.794</v>
      </c>
      <c r="G66" s="232">
        <f>F66/$F$9</f>
        <v>0.0012345311361864305</v>
      </c>
      <c r="H66" s="233">
        <v>67.964</v>
      </c>
      <c r="I66" s="230">
        <v>58.215999999999994</v>
      </c>
      <c r="J66" s="229"/>
      <c r="K66" s="230"/>
      <c r="L66" s="229">
        <f>SUM(H66:K66)</f>
        <v>126.17999999999999</v>
      </c>
      <c r="M66" s="405">
        <f t="shared" si="31"/>
        <v>-0.5498969725788556</v>
      </c>
      <c r="N66" s="410">
        <v>91.444</v>
      </c>
      <c r="O66" s="230">
        <v>11.207</v>
      </c>
      <c r="P66" s="229"/>
      <c r="Q66" s="230"/>
      <c r="R66" s="229">
        <f>SUM(N66:Q66)</f>
        <v>102.65100000000001</v>
      </c>
      <c r="S66" s="425">
        <f>R66/$R$9</f>
        <v>0.0007181911498373173</v>
      </c>
      <c r="T66" s="233">
        <v>153.38700000000003</v>
      </c>
      <c r="U66" s="230">
        <v>142.10500000000002</v>
      </c>
      <c r="V66" s="229"/>
      <c r="W66" s="230"/>
      <c r="X66" s="229">
        <f>SUM(T66:W66)</f>
        <v>295.4920000000001</v>
      </c>
      <c r="Y66" s="228">
        <f>IF(ISERROR(R66/X66-1),"         /0",IF(R66/X66&gt;5,"  *  ",(R66/X66-1)))</f>
        <v>-0.652609884531561</v>
      </c>
    </row>
    <row r="67" spans="1:25" s="220" customFormat="1" ht="19.5" customHeight="1" thickBot="1">
      <c r="A67" s="235" t="s">
        <v>172</v>
      </c>
      <c r="B67" s="233">
        <v>25.497</v>
      </c>
      <c r="C67" s="230">
        <v>20.903</v>
      </c>
      <c r="D67" s="229">
        <v>0.565</v>
      </c>
      <c r="E67" s="230">
        <v>49.339</v>
      </c>
      <c r="F67" s="229">
        <f t="shared" si="24"/>
        <v>96.304</v>
      </c>
      <c r="G67" s="232">
        <f t="shared" si="25"/>
        <v>0.0020933599770978977</v>
      </c>
      <c r="H67" s="233">
        <v>78.47</v>
      </c>
      <c r="I67" s="230">
        <v>81.186</v>
      </c>
      <c r="J67" s="229">
        <v>0.073</v>
      </c>
      <c r="K67" s="230">
        <v>134.66</v>
      </c>
      <c r="L67" s="229">
        <f t="shared" si="26"/>
        <v>294.389</v>
      </c>
      <c r="M67" s="405">
        <f t="shared" si="31"/>
        <v>-0.6728682117878046</v>
      </c>
      <c r="N67" s="410">
        <v>61.14</v>
      </c>
      <c r="O67" s="230">
        <v>130.27200000000002</v>
      </c>
      <c r="P67" s="229">
        <v>29.778000000000002</v>
      </c>
      <c r="Q67" s="230">
        <v>116.87799999999999</v>
      </c>
      <c r="R67" s="229">
        <f t="shared" si="27"/>
        <v>338.068</v>
      </c>
      <c r="S67" s="425">
        <f t="shared" si="28"/>
        <v>0.0023652711190655924</v>
      </c>
      <c r="T67" s="233">
        <v>284.23500000000007</v>
      </c>
      <c r="U67" s="230">
        <v>367.73299999999995</v>
      </c>
      <c r="V67" s="229">
        <v>1.2130000000000003</v>
      </c>
      <c r="W67" s="230">
        <v>353.39</v>
      </c>
      <c r="X67" s="229">
        <f t="shared" si="29"/>
        <v>1006.571</v>
      </c>
      <c r="Y67" s="228">
        <f t="shared" si="30"/>
        <v>-0.6641389430055108</v>
      </c>
    </row>
    <row r="68" spans="1:25" s="236" customFormat="1" ht="19.5" customHeight="1">
      <c r="A68" s="243" t="s">
        <v>57</v>
      </c>
      <c r="B68" s="240">
        <f>SUM(B69:B71)</f>
        <v>424.225</v>
      </c>
      <c r="C68" s="239">
        <f>SUM(C69:C71)</f>
        <v>199.60899999999998</v>
      </c>
      <c r="D68" s="238">
        <f>SUM(D69:D71)</f>
        <v>0.2</v>
      </c>
      <c r="E68" s="239">
        <f>SUM(E69:E71)</f>
        <v>0.125</v>
      </c>
      <c r="F68" s="238">
        <f t="shared" si="24"/>
        <v>624.1590000000001</v>
      </c>
      <c r="G68" s="241">
        <f t="shared" si="25"/>
        <v>0.013567343723474071</v>
      </c>
      <c r="H68" s="240">
        <f>SUM(H69:H71)</f>
        <v>680.096</v>
      </c>
      <c r="I68" s="239">
        <f>SUM(I69:I71)</f>
        <v>192.925</v>
      </c>
      <c r="J68" s="238">
        <f>SUM(J69:J71)</f>
        <v>0.3</v>
      </c>
      <c r="K68" s="239">
        <f>SUM(K69:K71)</f>
        <v>0</v>
      </c>
      <c r="L68" s="238">
        <f t="shared" si="26"/>
        <v>873.3209999999999</v>
      </c>
      <c r="M68" s="404">
        <f t="shared" si="31"/>
        <v>-0.2853040291027009</v>
      </c>
      <c r="N68" s="409">
        <f>SUM(N69:N71)</f>
        <v>1732.805</v>
      </c>
      <c r="O68" s="239">
        <f>SUM(O69:O71)</f>
        <v>636.8140000000001</v>
      </c>
      <c r="P68" s="238">
        <f>SUM(P69:P71)</f>
        <v>0.275</v>
      </c>
      <c r="Q68" s="239">
        <f>SUM(Q69:Q71)</f>
        <v>7.904</v>
      </c>
      <c r="R68" s="238">
        <f t="shared" si="27"/>
        <v>2377.7980000000002</v>
      </c>
      <c r="S68" s="424">
        <f t="shared" si="28"/>
        <v>0.016636111481630703</v>
      </c>
      <c r="T68" s="240">
        <f>SUM(T69:T71)</f>
        <v>1976.734</v>
      </c>
      <c r="U68" s="239">
        <f>SUM(U69:U71)</f>
        <v>666.3539999999999</v>
      </c>
      <c r="V68" s="238">
        <f>SUM(V69:V71)</f>
        <v>0.49</v>
      </c>
      <c r="W68" s="239">
        <f>SUM(W69:W71)</f>
        <v>0.06</v>
      </c>
      <c r="X68" s="238">
        <f t="shared" si="29"/>
        <v>2643.6379999999995</v>
      </c>
      <c r="Y68" s="237">
        <f t="shared" si="30"/>
        <v>-0.1005583971784334</v>
      </c>
    </row>
    <row r="69" spans="1:25" ht="19.5" customHeight="1">
      <c r="A69" s="235" t="s">
        <v>174</v>
      </c>
      <c r="B69" s="233">
        <v>178.923</v>
      </c>
      <c r="C69" s="230">
        <v>175.899</v>
      </c>
      <c r="D69" s="229">
        <v>0</v>
      </c>
      <c r="E69" s="230">
        <v>0</v>
      </c>
      <c r="F69" s="229">
        <f t="shared" si="24"/>
        <v>354.822</v>
      </c>
      <c r="G69" s="232">
        <f t="shared" si="25"/>
        <v>0.007712765552768632</v>
      </c>
      <c r="H69" s="233">
        <v>402.899</v>
      </c>
      <c r="I69" s="230">
        <v>112.59900000000002</v>
      </c>
      <c r="J69" s="229"/>
      <c r="K69" s="230"/>
      <c r="L69" s="229">
        <f t="shared" si="26"/>
        <v>515.498</v>
      </c>
      <c r="M69" s="405">
        <f t="shared" si="31"/>
        <v>-0.31169083100225414</v>
      </c>
      <c r="N69" s="410">
        <v>1021.49</v>
      </c>
      <c r="O69" s="230">
        <v>455.65</v>
      </c>
      <c r="P69" s="229"/>
      <c r="Q69" s="230"/>
      <c r="R69" s="229">
        <f t="shared" si="27"/>
        <v>1477.1399999999999</v>
      </c>
      <c r="S69" s="425">
        <f t="shared" si="28"/>
        <v>0.010334715444279108</v>
      </c>
      <c r="T69" s="233">
        <v>1358.6019999999999</v>
      </c>
      <c r="U69" s="230">
        <v>398.83599999999996</v>
      </c>
      <c r="V69" s="229"/>
      <c r="W69" s="230"/>
      <c r="X69" s="229">
        <f t="shared" si="29"/>
        <v>1757.4379999999999</v>
      </c>
      <c r="Y69" s="228">
        <f t="shared" si="30"/>
        <v>-0.15949239745584198</v>
      </c>
    </row>
    <row r="70" spans="1:25" ht="19.5" customHeight="1">
      <c r="A70" s="235" t="s">
        <v>173</v>
      </c>
      <c r="B70" s="233">
        <v>206.566</v>
      </c>
      <c r="C70" s="230">
        <v>20.808</v>
      </c>
      <c r="D70" s="229">
        <v>0</v>
      </c>
      <c r="E70" s="230">
        <v>0</v>
      </c>
      <c r="F70" s="229">
        <f>SUM(B70:E70)</f>
        <v>227.374</v>
      </c>
      <c r="G70" s="232">
        <f>F70/$F$9</f>
        <v>0.004942428470599948</v>
      </c>
      <c r="H70" s="233">
        <v>110.304</v>
      </c>
      <c r="I70" s="230">
        <v>39.34</v>
      </c>
      <c r="J70" s="229"/>
      <c r="K70" s="230"/>
      <c r="L70" s="229">
        <f>SUM(H70:K70)</f>
        <v>149.644</v>
      </c>
      <c r="M70" s="405">
        <f t="shared" si="31"/>
        <v>0.519432787148165</v>
      </c>
      <c r="N70" s="410">
        <v>574.393</v>
      </c>
      <c r="O70" s="230">
        <v>138.12800000000001</v>
      </c>
      <c r="P70" s="229"/>
      <c r="Q70" s="230"/>
      <c r="R70" s="229">
        <f>SUM(N70:Q70)</f>
        <v>712.5210000000001</v>
      </c>
      <c r="S70" s="425">
        <f>R70/$R$9</f>
        <v>0.004985107561282746</v>
      </c>
      <c r="T70" s="233">
        <v>302.9</v>
      </c>
      <c r="U70" s="230">
        <v>167.792</v>
      </c>
      <c r="V70" s="229"/>
      <c r="W70" s="230"/>
      <c r="X70" s="229">
        <f>SUM(T70:W70)</f>
        <v>470.692</v>
      </c>
      <c r="Y70" s="228">
        <f>IF(ISERROR(R70/X70-1),"         /0",IF(R70/X70&gt;5,"  *  ",(R70/X70-1)))</f>
        <v>0.5137733379789757</v>
      </c>
    </row>
    <row r="71" spans="1:25" ht="19.5" customHeight="1" thickBot="1">
      <c r="A71" s="235" t="s">
        <v>172</v>
      </c>
      <c r="B71" s="233">
        <v>38.736000000000004</v>
      </c>
      <c r="C71" s="230">
        <v>2.902</v>
      </c>
      <c r="D71" s="229">
        <v>0.2</v>
      </c>
      <c r="E71" s="230">
        <v>0.125</v>
      </c>
      <c r="F71" s="229">
        <f>SUM(B71:E71)</f>
        <v>41.96300000000001</v>
      </c>
      <c r="G71" s="232">
        <f>F71/$F$9</f>
        <v>0.00091214970010549</v>
      </c>
      <c r="H71" s="233">
        <v>166.893</v>
      </c>
      <c r="I71" s="230">
        <v>40.986000000000004</v>
      </c>
      <c r="J71" s="229">
        <v>0.3</v>
      </c>
      <c r="K71" s="230">
        <v>0</v>
      </c>
      <c r="L71" s="229">
        <f>SUM(H71:K71)</f>
        <v>208.17900000000003</v>
      </c>
      <c r="M71" s="405">
        <f t="shared" si="31"/>
        <v>-0.7984282756666138</v>
      </c>
      <c r="N71" s="410">
        <v>136.922</v>
      </c>
      <c r="O71" s="230">
        <v>43.036</v>
      </c>
      <c r="P71" s="229">
        <v>0.275</v>
      </c>
      <c r="Q71" s="230">
        <v>7.904</v>
      </c>
      <c r="R71" s="229">
        <f>SUM(N71:Q71)</f>
        <v>188.137</v>
      </c>
      <c r="S71" s="425">
        <f>R71/$R$9</f>
        <v>0.0013162884760688483</v>
      </c>
      <c r="T71" s="233">
        <v>315.23199999999997</v>
      </c>
      <c r="U71" s="230">
        <v>99.72600000000001</v>
      </c>
      <c r="V71" s="229">
        <v>0.49</v>
      </c>
      <c r="W71" s="230">
        <v>0.06</v>
      </c>
      <c r="X71" s="229">
        <f>SUM(T71:W71)</f>
        <v>415.508</v>
      </c>
      <c r="Y71" s="228">
        <f>IF(ISERROR(R71/X71-1),"         /0",IF(R71/X71&gt;5,"  *  ",(R71/X71-1)))</f>
        <v>-0.5472120873725657</v>
      </c>
    </row>
    <row r="72" spans="1:25" s="330" customFormat="1" ht="19.5" customHeight="1" thickBot="1">
      <c r="A72" s="336" t="s">
        <v>56</v>
      </c>
      <c r="B72" s="334">
        <v>109.994</v>
      </c>
      <c r="C72" s="333">
        <v>0</v>
      </c>
      <c r="D72" s="332">
        <v>0</v>
      </c>
      <c r="E72" s="333">
        <v>0</v>
      </c>
      <c r="F72" s="332">
        <f>SUM(B72:E72)</f>
        <v>109.994</v>
      </c>
      <c r="G72" s="335">
        <f>F72/$F$9</f>
        <v>0.0023909394970188795</v>
      </c>
      <c r="H72" s="334">
        <v>133.86899999999997</v>
      </c>
      <c r="I72" s="333">
        <v>0</v>
      </c>
      <c r="J72" s="332">
        <v>0</v>
      </c>
      <c r="K72" s="333">
        <v>0</v>
      </c>
      <c r="L72" s="332">
        <f t="shared" si="26"/>
        <v>133.86899999999997</v>
      </c>
      <c r="M72" s="407">
        <f t="shared" si="31"/>
        <v>-0.17834599496522707</v>
      </c>
      <c r="N72" s="412">
        <v>239.284</v>
      </c>
      <c r="O72" s="333">
        <v>7.309</v>
      </c>
      <c r="P72" s="332">
        <v>0</v>
      </c>
      <c r="Q72" s="333">
        <v>0</v>
      </c>
      <c r="R72" s="332">
        <f>SUM(N72:Q72)</f>
        <v>246.593</v>
      </c>
      <c r="S72" s="427">
        <f>R72/$R$9</f>
        <v>0.0017252721377466714</v>
      </c>
      <c r="T72" s="334">
        <v>257.457</v>
      </c>
      <c r="U72" s="333">
        <v>0</v>
      </c>
      <c r="V72" s="332">
        <v>0</v>
      </c>
      <c r="W72" s="333">
        <v>2.582</v>
      </c>
      <c r="X72" s="332">
        <f>SUM(T72:W72)</f>
        <v>260.039</v>
      </c>
      <c r="Y72" s="331">
        <f>IF(ISERROR(R72/X72-1),"         /0",IF(R72/X72&gt;5,"  *  ",(R72/X72-1)))</f>
        <v>-0.05170762847111399</v>
      </c>
    </row>
    <row r="73" ht="15" thickTop="1">
      <c r="A73" s="121" t="s">
        <v>43</v>
      </c>
    </row>
    <row r="74" ht="15">
      <c r="A74" s="121" t="s">
        <v>55</v>
      </c>
    </row>
    <row r="75" ht="15">
      <c r="A75" s="128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73:Y65536 M73:M65536 Y3 M3">
    <cfRule type="cellIs" priority="4" dxfId="92" operator="lessThan" stopIfTrue="1">
      <formula>0</formula>
    </cfRule>
  </conditionalFormatting>
  <conditionalFormatting sqref="Y9:Y72 M9:M72">
    <cfRule type="cellIs" priority="5" dxfId="92" operator="lessThan" stopIfTrue="1">
      <formula>0</formula>
    </cfRule>
    <cfRule type="cellIs" priority="6" dxfId="94" operator="greaterThanOrEqual" stopIfTrue="1">
      <formula>0</formula>
    </cfRule>
  </conditionalFormatting>
  <conditionalFormatting sqref="M5 Y5 Y7:Y8 M7:M8">
    <cfRule type="cellIs" priority="2" dxfId="92" operator="lessThan" stopIfTrue="1">
      <formula>0</formula>
    </cfRule>
  </conditionalFormatting>
  <conditionalFormatting sqref="M6 Y6">
    <cfRule type="cellIs" priority="1" dxfId="92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4"/>
  <sheetViews>
    <sheetView showGridLines="0" zoomScale="75" zoomScaleNormal="75" zoomScalePageLayoutView="0" workbookViewId="0" topLeftCell="D1">
      <selection activeCell="U10" sqref="U10:X61"/>
    </sheetView>
  </sheetViews>
  <sheetFormatPr defaultColWidth="8.00390625" defaultRowHeight="15"/>
  <cols>
    <col min="1" max="1" width="25.421875" style="128" customWidth="1"/>
    <col min="2" max="2" width="39.421875" style="128" customWidth="1"/>
    <col min="3" max="3" width="12.421875" style="128" customWidth="1"/>
    <col min="4" max="4" width="12.421875" style="128" bestFit="1" customWidth="1"/>
    <col min="5" max="5" width="9.140625" style="128" bestFit="1" customWidth="1"/>
    <col min="6" max="6" width="11.421875" style="128" bestFit="1" customWidth="1"/>
    <col min="7" max="7" width="11.7109375" style="128" customWidth="1"/>
    <col min="8" max="8" width="10.421875" style="128" customWidth="1"/>
    <col min="9" max="10" width="12.7109375" style="128" bestFit="1" customWidth="1"/>
    <col min="11" max="11" width="9.7109375" style="128" bestFit="1" customWidth="1"/>
    <col min="12" max="12" width="10.57421875" style="128" bestFit="1" customWidth="1"/>
    <col min="13" max="13" width="12.7109375" style="128" bestFit="1" customWidth="1"/>
    <col min="14" max="14" width="9.421875" style="128" customWidth="1"/>
    <col min="15" max="16" width="13.00390625" style="128" bestFit="1" customWidth="1"/>
    <col min="17" max="18" width="10.57421875" style="128" bestFit="1" customWidth="1"/>
    <col min="19" max="19" width="13.00390625" style="128" bestFit="1" customWidth="1"/>
    <col min="20" max="20" width="10.57421875" style="128" customWidth="1"/>
    <col min="21" max="22" width="13.140625" style="128" bestFit="1" customWidth="1"/>
    <col min="23" max="23" width="10.28125" style="128" customWidth="1"/>
    <col min="24" max="24" width="10.8515625" style="128" bestFit="1" customWidth="1"/>
    <col min="25" max="25" width="13.00390625" style="128" bestFit="1" customWidth="1"/>
    <col min="26" max="26" width="9.8515625" style="128" bestFit="1" customWidth="1"/>
    <col min="27" max="16384" width="8.00390625" style="128" customWidth="1"/>
  </cols>
  <sheetData>
    <row r="1" spans="25:26" ht="21.75" thickBot="1">
      <c r="Y1" s="658" t="s">
        <v>28</v>
      </c>
      <c r="Z1" s="659"/>
    </row>
    <row r="2" ht="9.75" customHeight="1" thickBot="1"/>
    <row r="3" spans="1:26" ht="24" customHeight="1" thickTop="1">
      <c r="A3" s="573" t="s">
        <v>120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5"/>
    </row>
    <row r="4" spans="1:26" ht="21" customHeight="1" thickBot="1">
      <c r="A4" s="587" t="s">
        <v>45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8"/>
      <c r="Z4" s="589"/>
    </row>
    <row r="5" spans="1:26" s="174" customFormat="1" ht="19.5" customHeight="1" thickBot="1" thickTop="1">
      <c r="A5" s="654" t="s">
        <v>121</v>
      </c>
      <c r="B5" s="654" t="s">
        <v>122</v>
      </c>
      <c r="C5" s="591" t="s">
        <v>36</v>
      </c>
      <c r="D5" s="592"/>
      <c r="E5" s="592"/>
      <c r="F5" s="592"/>
      <c r="G5" s="592"/>
      <c r="H5" s="592"/>
      <c r="I5" s="592"/>
      <c r="J5" s="592"/>
      <c r="K5" s="593"/>
      <c r="L5" s="593"/>
      <c r="M5" s="593"/>
      <c r="N5" s="594"/>
      <c r="O5" s="595" t="s">
        <v>35</v>
      </c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4"/>
    </row>
    <row r="6" spans="1:26" s="173" customFormat="1" ht="26.25" customHeight="1" thickBot="1">
      <c r="A6" s="655"/>
      <c r="B6" s="655"/>
      <c r="C6" s="660" t="s">
        <v>151</v>
      </c>
      <c r="D6" s="661"/>
      <c r="E6" s="661"/>
      <c r="F6" s="661"/>
      <c r="G6" s="662"/>
      <c r="H6" s="580" t="s">
        <v>34</v>
      </c>
      <c r="I6" s="660" t="s">
        <v>151</v>
      </c>
      <c r="J6" s="661"/>
      <c r="K6" s="661"/>
      <c r="L6" s="661"/>
      <c r="M6" s="662"/>
      <c r="N6" s="580" t="s">
        <v>33</v>
      </c>
      <c r="O6" s="663" t="s">
        <v>153</v>
      </c>
      <c r="P6" s="661"/>
      <c r="Q6" s="661"/>
      <c r="R6" s="661"/>
      <c r="S6" s="662"/>
      <c r="T6" s="580" t="s">
        <v>34</v>
      </c>
      <c r="U6" s="663" t="s">
        <v>154</v>
      </c>
      <c r="V6" s="661"/>
      <c r="W6" s="661"/>
      <c r="X6" s="661"/>
      <c r="Y6" s="662"/>
      <c r="Z6" s="580" t="s">
        <v>33</v>
      </c>
    </row>
    <row r="7" spans="1:26" s="168" customFormat="1" ht="26.25" customHeight="1">
      <c r="A7" s="656"/>
      <c r="B7" s="656"/>
      <c r="C7" s="563" t="s">
        <v>22</v>
      </c>
      <c r="D7" s="564"/>
      <c r="E7" s="565" t="s">
        <v>21</v>
      </c>
      <c r="F7" s="566"/>
      <c r="G7" s="567" t="s">
        <v>17</v>
      </c>
      <c r="H7" s="581"/>
      <c r="I7" s="563" t="s">
        <v>22</v>
      </c>
      <c r="J7" s="564"/>
      <c r="K7" s="565" t="s">
        <v>21</v>
      </c>
      <c r="L7" s="566"/>
      <c r="M7" s="567" t="s">
        <v>17</v>
      </c>
      <c r="N7" s="581"/>
      <c r="O7" s="564" t="s">
        <v>22</v>
      </c>
      <c r="P7" s="564"/>
      <c r="Q7" s="569" t="s">
        <v>21</v>
      </c>
      <c r="R7" s="564"/>
      <c r="S7" s="567" t="s">
        <v>17</v>
      </c>
      <c r="T7" s="581"/>
      <c r="U7" s="570"/>
      <c r="V7" s="566"/>
      <c r="W7" s="565" t="s">
        <v>21</v>
      </c>
      <c r="X7" s="586"/>
      <c r="Y7" s="567" t="s">
        <v>17</v>
      </c>
      <c r="Z7" s="581"/>
    </row>
    <row r="8" spans="1:26" s="168" customFormat="1" ht="31.5" thickBot="1">
      <c r="A8" s="657"/>
      <c r="B8" s="657"/>
      <c r="C8" s="171" t="s">
        <v>19</v>
      </c>
      <c r="D8" s="169" t="s">
        <v>18</v>
      </c>
      <c r="E8" s="170" t="s">
        <v>19</v>
      </c>
      <c r="F8" s="169" t="s">
        <v>18</v>
      </c>
      <c r="G8" s="568"/>
      <c r="H8" s="582"/>
      <c r="I8" s="171" t="s">
        <v>19</v>
      </c>
      <c r="J8" s="169" t="s">
        <v>18</v>
      </c>
      <c r="K8" s="170" t="s">
        <v>19</v>
      </c>
      <c r="L8" s="169" t="s">
        <v>18</v>
      </c>
      <c r="M8" s="568"/>
      <c r="N8" s="582"/>
      <c r="O8" s="172" t="s">
        <v>19</v>
      </c>
      <c r="P8" s="169" t="s">
        <v>18</v>
      </c>
      <c r="Q8" s="170" t="s">
        <v>19</v>
      </c>
      <c r="R8" s="169" t="s">
        <v>18</v>
      </c>
      <c r="S8" s="568"/>
      <c r="T8" s="582"/>
      <c r="U8" s="171" t="s">
        <v>19</v>
      </c>
      <c r="V8" s="169" t="s">
        <v>18</v>
      </c>
      <c r="W8" s="170" t="s">
        <v>19</v>
      </c>
      <c r="X8" s="169" t="s">
        <v>18</v>
      </c>
      <c r="Y8" s="568"/>
      <c r="Z8" s="582"/>
    </row>
    <row r="9" spans="1:26" s="157" customFormat="1" ht="18" customHeight="1" thickBot="1" thickTop="1">
      <c r="A9" s="167" t="s">
        <v>24</v>
      </c>
      <c r="B9" s="372"/>
      <c r="C9" s="166">
        <f>SUM(C10:C61)</f>
        <v>1478654</v>
      </c>
      <c r="D9" s="160">
        <f>SUM(D10:D61)</f>
        <v>1478654</v>
      </c>
      <c r="E9" s="161">
        <f>SUM(E10:E61)</f>
        <v>76425</v>
      </c>
      <c r="F9" s="160">
        <f>SUM(F10:F61)</f>
        <v>76425</v>
      </c>
      <c r="G9" s="159">
        <f>SUM(C9:F9)</f>
        <v>3110158</v>
      </c>
      <c r="H9" s="163">
        <f aca="true" t="shared" si="0" ref="H9:H18">G9/$G$9</f>
        <v>1</v>
      </c>
      <c r="I9" s="162">
        <f>SUM(I10:I61)</f>
        <v>1204467</v>
      </c>
      <c r="J9" s="160">
        <f>SUM(J10:J61)</f>
        <v>1204467</v>
      </c>
      <c r="K9" s="161">
        <f>SUM(K10:K61)</f>
        <v>63283</v>
      </c>
      <c r="L9" s="160">
        <f>SUM(L10:L61)</f>
        <v>63283</v>
      </c>
      <c r="M9" s="159">
        <f aca="true" t="shared" si="1" ref="M9:M18">SUM(I9:L9)</f>
        <v>2535500</v>
      </c>
      <c r="N9" s="165">
        <f aca="true" t="shared" si="2" ref="N9:N18">IF(ISERROR(G9/M9-1),"         /0",(G9/M9-1))</f>
        <v>0.22664484322618805</v>
      </c>
      <c r="O9" s="164">
        <f>SUM(O10:O61)</f>
        <v>4352320</v>
      </c>
      <c r="P9" s="160">
        <f>SUM(P10:P61)</f>
        <v>4352320</v>
      </c>
      <c r="Q9" s="161">
        <f>SUM(Q10:Q61)</f>
        <v>214314</v>
      </c>
      <c r="R9" s="160">
        <f>SUM(R10:R61)</f>
        <v>214314</v>
      </c>
      <c r="S9" s="159">
        <f aca="true" t="shared" si="3" ref="S9:S18">SUM(O9:R9)</f>
        <v>9133268</v>
      </c>
      <c r="T9" s="163">
        <f aca="true" t="shared" si="4" ref="T9:T18">S9/$S$9</f>
        <v>1</v>
      </c>
      <c r="U9" s="162">
        <f>SUM(U10:U61)</f>
        <v>3609267</v>
      </c>
      <c r="V9" s="160">
        <f>SUM(V10:V61)</f>
        <v>3609267</v>
      </c>
      <c r="W9" s="161">
        <f>SUM(W10:W61)</f>
        <v>210105</v>
      </c>
      <c r="X9" s="160">
        <f>SUM(X10:X61)</f>
        <v>210105</v>
      </c>
      <c r="Y9" s="159">
        <f aca="true" t="shared" si="5" ref="Y9:Y18">SUM(U9:X9)</f>
        <v>7638744</v>
      </c>
      <c r="Z9" s="158">
        <f>IF(ISERROR(S9/Y9-1),"         /0",(S9/Y9-1))</f>
        <v>0.19565048913800487</v>
      </c>
    </row>
    <row r="10" spans="1:26" ht="21" customHeight="1" thickTop="1">
      <c r="A10" s="156" t="s">
        <v>353</v>
      </c>
      <c r="B10" s="373" t="s">
        <v>354</v>
      </c>
      <c r="C10" s="154">
        <v>536824</v>
      </c>
      <c r="D10" s="150">
        <v>530648</v>
      </c>
      <c r="E10" s="151">
        <v>20157</v>
      </c>
      <c r="F10" s="150">
        <v>20169</v>
      </c>
      <c r="G10" s="149">
        <f aca="true" t="shared" si="6" ref="G10:G61">SUM(C10:F10)</f>
        <v>1107798</v>
      </c>
      <c r="H10" s="153">
        <f t="shared" si="0"/>
        <v>0.35618704901808845</v>
      </c>
      <c r="I10" s="152">
        <v>468770</v>
      </c>
      <c r="J10" s="150">
        <v>463181</v>
      </c>
      <c r="K10" s="151">
        <v>14504</v>
      </c>
      <c r="L10" s="150">
        <v>11912</v>
      </c>
      <c r="M10" s="149">
        <f t="shared" si="1"/>
        <v>958367</v>
      </c>
      <c r="N10" s="155">
        <f t="shared" si="2"/>
        <v>0.15592252237399662</v>
      </c>
      <c r="O10" s="154">
        <v>1497769</v>
      </c>
      <c r="P10" s="150">
        <v>1600943</v>
      </c>
      <c r="Q10" s="151">
        <v>52605</v>
      </c>
      <c r="R10" s="150">
        <v>53889</v>
      </c>
      <c r="S10" s="149">
        <f t="shared" si="3"/>
        <v>3205206</v>
      </c>
      <c r="T10" s="153">
        <f t="shared" si="4"/>
        <v>0.3509374738593021</v>
      </c>
      <c r="U10" s="152">
        <v>1337111</v>
      </c>
      <c r="V10" s="150">
        <v>1445421</v>
      </c>
      <c r="W10" s="151">
        <v>49089</v>
      </c>
      <c r="X10" s="150">
        <v>43847</v>
      </c>
      <c r="Y10" s="149">
        <f t="shared" si="5"/>
        <v>2875468</v>
      </c>
      <c r="Z10" s="148">
        <f aca="true" t="shared" si="7" ref="Z10:Z18">IF(ISERROR(S10/Y10-1),"         /0",IF(S10/Y10&gt;5,"  *  ",(S10/Y10-1)))</f>
        <v>0.11467281152146369</v>
      </c>
    </row>
    <row r="11" spans="1:26" ht="21" customHeight="1">
      <c r="A11" s="147" t="s">
        <v>355</v>
      </c>
      <c r="B11" s="374" t="s">
        <v>356</v>
      </c>
      <c r="C11" s="145">
        <v>192762</v>
      </c>
      <c r="D11" s="141">
        <v>197108</v>
      </c>
      <c r="E11" s="142">
        <v>5864</v>
      </c>
      <c r="F11" s="141">
        <v>5380</v>
      </c>
      <c r="G11" s="140">
        <f t="shared" si="6"/>
        <v>401114</v>
      </c>
      <c r="H11" s="144">
        <f t="shared" si="0"/>
        <v>0.12896901057759766</v>
      </c>
      <c r="I11" s="143">
        <v>118408</v>
      </c>
      <c r="J11" s="141">
        <v>119979</v>
      </c>
      <c r="K11" s="142">
        <v>2959</v>
      </c>
      <c r="L11" s="141">
        <v>3338</v>
      </c>
      <c r="M11" s="140">
        <f t="shared" si="1"/>
        <v>244684</v>
      </c>
      <c r="N11" s="146">
        <f t="shared" si="2"/>
        <v>0.6393143809975315</v>
      </c>
      <c r="O11" s="145">
        <v>576879</v>
      </c>
      <c r="P11" s="141">
        <v>572161</v>
      </c>
      <c r="Q11" s="142">
        <v>11907</v>
      </c>
      <c r="R11" s="141">
        <v>11911</v>
      </c>
      <c r="S11" s="140">
        <f t="shared" si="3"/>
        <v>1172858</v>
      </c>
      <c r="T11" s="144">
        <f t="shared" si="4"/>
        <v>0.12841602808545638</v>
      </c>
      <c r="U11" s="143">
        <v>347901</v>
      </c>
      <c r="V11" s="141">
        <v>338557</v>
      </c>
      <c r="W11" s="142">
        <v>10542</v>
      </c>
      <c r="X11" s="141">
        <v>11687</v>
      </c>
      <c r="Y11" s="140">
        <f t="shared" si="5"/>
        <v>708687</v>
      </c>
      <c r="Z11" s="139">
        <f t="shared" si="7"/>
        <v>0.6549732110226376</v>
      </c>
    </row>
    <row r="12" spans="1:26" ht="21" customHeight="1">
      <c r="A12" s="147" t="s">
        <v>357</v>
      </c>
      <c r="B12" s="374" t="s">
        <v>358</v>
      </c>
      <c r="C12" s="145">
        <v>132018</v>
      </c>
      <c r="D12" s="141">
        <v>131436</v>
      </c>
      <c r="E12" s="142">
        <v>3125</v>
      </c>
      <c r="F12" s="141">
        <v>3078</v>
      </c>
      <c r="G12" s="140">
        <f t="shared" si="6"/>
        <v>269657</v>
      </c>
      <c r="H12" s="144">
        <f t="shared" si="0"/>
        <v>0.08670202607070124</v>
      </c>
      <c r="I12" s="143">
        <v>102661</v>
      </c>
      <c r="J12" s="141">
        <v>104216</v>
      </c>
      <c r="K12" s="142">
        <v>2350</v>
      </c>
      <c r="L12" s="141">
        <v>2111</v>
      </c>
      <c r="M12" s="140">
        <f t="shared" si="1"/>
        <v>211338</v>
      </c>
      <c r="N12" s="146">
        <f t="shared" si="2"/>
        <v>0.27595131968694697</v>
      </c>
      <c r="O12" s="145">
        <v>388548</v>
      </c>
      <c r="P12" s="141">
        <v>368395</v>
      </c>
      <c r="Q12" s="142">
        <v>8840</v>
      </c>
      <c r="R12" s="141">
        <v>8953</v>
      </c>
      <c r="S12" s="140">
        <f t="shared" si="3"/>
        <v>774736</v>
      </c>
      <c r="T12" s="144">
        <f t="shared" si="4"/>
        <v>0.08482571627154706</v>
      </c>
      <c r="U12" s="143">
        <v>304135</v>
      </c>
      <c r="V12" s="141">
        <v>285330</v>
      </c>
      <c r="W12" s="142">
        <v>7943</v>
      </c>
      <c r="X12" s="141">
        <v>7995</v>
      </c>
      <c r="Y12" s="140">
        <f t="shared" si="5"/>
        <v>605403</v>
      </c>
      <c r="Z12" s="139">
        <f t="shared" si="7"/>
        <v>0.2797029416768664</v>
      </c>
    </row>
    <row r="13" spans="1:26" ht="21" customHeight="1">
      <c r="A13" s="147" t="s">
        <v>359</v>
      </c>
      <c r="B13" s="374" t="s">
        <v>360</v>
      </c>
      <c r="C13" s="145">
        <v>116316</v>
      </c>
      <c r="D13" s="141">
        <v>117155</v>
      </c>
      <c r="E13" s="142">
        <v>2199</v>
      </c>
      <c r="F13" s="141">
        <v>2036</v>
      </c>
      <c r="G13" s="140">
        <f t="shared" si="6"/>
        <v>237706</v>
      </c>
      <c r="H13" s="144">
        <f t="shared" si="0"/>
        <v>0.07642891454389134</v>
      </c>
      <c r="I13" s="143">
        <v>76475</v>
      </c>
      <c r="J13" s="141">
        <v>76707</v>
      </c>
      <c r="K13" s="142">
        <v>535</v>
      </c>
      <c r="L13" s="141">
        <v>884</v>
      </c>
      <c r="M13" s="140">
        <f t="shared" si="1"/>
        <v>154601</v>
      </c>
      <c r="N13" s="146">
        <f t="shared" si="2"/>
        <v>0.5375450352843771</v>
      </c>
      <c r="O13" s="145">
        <v>376801</v>
      </c>
      <c r="P13" s="141">
        <v>360111</v>
      </c>
      <c r="Q13" s="142">
        <v>3697</v>
      </c>
      <c r="R13" s="141">
        <v>3204</v>
      </c>
      <c r="S13" s="140">
        <f t="shared" si="3"/>
        <v>743813</v>
      </c>
      <c r="T13" s="144">
        <f t="shared" si="4"/>
        <v>0.08143996212527652</v>
      </c>
      <c r="U13" s="143">
        <v>249880</v>
      </c>
      <c r="V13" s="141">
        <v>236602</v>
      </c>
      <c r="W13" s="142">
        <v>2318</v>
      </c>
      <c r="X13" s="141">
        <v>2077</v>
      </c>
      <c r="Y13" s="140">
        <f t="shared" si="5"/>
        <v>490877</v>
      </c>
      <c r="Z13" s="139">
        <f t="shared" si="7"/>
        <v>0.515273683631541</v>
      </c>
    </row>
    <row r="14" spans="1:26" ht="21" customHeight="1">
      <c r="A14" s="147" t="s">
        <v>361</v>
      </c>
      <c r="B14" s="374" t="s">
        <v>362</v>
      </c>
      <c r="C14" s="145">
        <v>72387</v>
      </c>
      <c r="D14" s="141">
        <v>73919</v>
      </c>
      <c r="E14" s="142">
        <v>1845</v>
      </c>
      <c r="F14" s="141">
        <v>1958</v>
      </c>
      <c r="G14" s="140">
        <f t="shared" si="6"/>
        <v>150109</v>
      </c>
      <c r="H14" s="144">
        <f t="shared" si="0"/>
        <v>0.048264107482642364</v>
      </c>
      <c r="I14" s="143">
        <v>60416</v>
      </c>
      <c r="J14" s="141">
        <v>59489</v>
      </c>
      <c r="K14" s="142">
        <v>882</v>
      </c>
      <c r="L14" s="141">
        <v>921</v>
      </c>
      <c r="M14" s="140">
        <f t="shared" si="1"/>
        <v>121708</v>
      </c>
      <c r="N14" s="146">
        <f t="shared" si="2"/>
        <v>0.2333536004206791</v>
      </c>
      <c r="O14" s="145">
        <v>227054</v>
      </c>
      <c r="P14" s="141">
        <v>214962</v>
      </c>
      <c r="Q14" s="142">
        <v>4345</v>
      </c>
      <c r="R14" s="141">
        <v>4338</v>
      </c>
      <c r="S14" s="140">
        <f t="shared" si="3"/>
        <v>450699</v>
      </c>
      <c r="T14" s="144">
        <f t="shared" si="4"/>
        <v>0.04934695883226026</v>
      </c>
      <c r="U14" s="143">
        <v>189465</v>
      </c>
      <c r="V14" s="141">
        <v>175244</v>
      </c>
      <c r="W14" s="142">
        <v>3101</v>
      </c>
      <c r="X14" s="141">
        <v>3408</v>
      </c>
      <c r="Y14" s="140">
        <f t="shared" si="5"/>
        <v>371218</v>
      </c>
      <c r="Z14" s="139">
        <f t="shared" si="7"/>
        <v>0.2141086908501204</v>
      </c>
    </row>
    <row r="15" spans="1:26" ht="21" customHeight="1">
      <c r="A15" s="147" t="s">
        <v>363</v>
      </c>
      <c r="B15" s="374" t="s">
        <v>364</v>
      </c>
      <c r="C15" s="145">
        <v>56042</v>
      </c>
      <c r="D15" s="141">
        <v>56905</v>
      </c>
      <c r="E15" s="142">
        <v>1364</v>
      </c>
      <c r="F15" s="141">
        <v>1266</v>
      </c>
      <c r="G15" s="140">
        <f t="shared" si="6"/>
        <v>115577</v>
      </c>
      <c r="H15" s="144">
        <f t="shared" si="0"/>
        <v>0.03716113457901496</v>
      </c>
      <c r="I15" s="143">
        <v>48191</v>
      </c>
      <c r="J15" s="141">
        <v>48272</v>
      </c>
      <c r="K15" s="142">
        <v>1512</v>
      </c>
      <c r="L15" s="141">
        <v>1729</v>
      </c>
      <c r="M15" s="140">
        <f t="shared" si="1"/>
        <v>99704</v>
      </c>
      <c r="N15" s="146">
        <f t="shared" si="2"/>
        <v>0.1592012356575463</v>
      </c>
      <c r="O15" s="145">
        <v>159269</v>
      </c>
      <c r="P15" s="141">
        <v>155339</v>
      </c>
      <c r="Q15" s="142">
        <v>4425</v>
      </c>
      <c r="R15" s="141">
        <v>4278</v>
      </c>
      <c r="S15" s="140">
        <f t="shared" si="3"/>
        <v>323311</v>
      </c>
      <c r="T15" s="144">
        <f t="shared" si="4"/>
        <v>0.03539926781958002</v>
      </c>
      <c r="U15" s="143">
        <v>148234</v>
      </c>
      <c r="V15" s="141">
        <v>140690</v>
      </c>
      <c r="W15" s="142">
        <v>4912</v>
      </c>
      <c r="X15" s="141">
        <v>5011</v>
      </c>
      <c r="Y15" s="140">
        <f t="shared" si="5"/>
        <v>298847</v>
      </c>
      <c r="Z15" s="139">
        <f t="shared" si="7"/>
        <v>0.08186128687923921</v>
      </c>
    </row>
    <row r="16" spans="1:26" ht="21" customHeight="1">
      <c r="A16" s="147" t="s">
        <v>365</v>
      </c>
      <c r="B16" s="374" t="s">
        <v>366</v>
      </c>
      <c r="C16" s="145">
        <v>50230</v>
      </c>
      <c r="D16" s="141">
        <v>50074</v>
      </c>
      <c r="E16" s="142">
        <v>333</v>
      </c>
      <c r="F16" s="141">
        <v>307</v>
      </c>
      <c r="G16" s="140">
        <f t="shared" si="6"/>
        <v>100944</v>
      </c>
      <c r="H16" s="144">
        <f>G16/$G$9</f>
        <v>0.03245622891184306</v>
      </c>
      <c r="I16" s="143">
        <v>37144</v>
      </c>
      <c r="J16" s="141">
        <v>37704</v>
      </c>
      <c r="K16" s="142">
        <v>453</v>
      </c>
      <c r="L16" s="141">
        <v>345</v>
      </c>
      <c r="M16" s="140">
        <f>SUM(I16:L16)</f>
        <v>75646</v>
      </c>
      <c r="N16" s="146">
        <f>IF(ISERROR(G16/M16-1),"         /0",(G16/M16-1))</f>
        <v>0.33442614282314986</v>
      </c>
      <c r="O16" s="145">
        <v>155198</v>
      </c>
      <c r="P16" s="141">
        <v>148912</v>
      </c>
      <c r="Q16" s="142">
        <v>586</v>
      </c>
      <c r="R16" s="141">
        <v>566</v>
      </c>
      <c r="S16" s="140">
        <f>SUM(O16:R16)</f>
        <v>305262</v>
      </c>
      <c r="T16" s="144">
        <f>S16/$S$9</f>
        <v>0.0334230858001758</v>
      </c>
      <c r="U16" s="143">
        <v>125968</v>
      </c>
      <c r="V16" s="141">
        <v>118989</v>
      </c>
      <c r="W16" s="142">
        <v>1350</v>
      </c>
      <c r="X16" s="141">
        <v>1116</v>
      </c>
      <c r="Y16" s="140">
        <f>SUM(U16:X16)</f>
        <v>247423</v>
      </c>
      <c r="Z16" s="139">
        <f>IF(ISERROR(S16/Y16-1),"         /0",IF(S16/Y16&gt;5,"  *  ",(S16/Y16-1)))</f>
        <v>0.2337656563860271</v>
      </c>
    </row>
    <row r="17" spans="1:26" ht="21" customHeight="1">
      <c r="A17" s="147" t="s">
        <v>367</v>
      </c>
      <c r="B17" s="374" t="s">
        <v>368</v>
      </c>
      <c r="C17" s="145">
        <v>37351</v>
      </c>
      <c r="D17" s="141">
        <v>37627</v>
      </c>
      <c r="E17" s="142">
        <v>10051</v>
      </c>
      <c r="F17" s="141">
        <v>10463</v>
      </c>
      <c r="G17" s="140">
        <f t="shared" si="6"/>
        <v>95492</v>
      </c>
      <c r="H17" s="144">
        <f>G17/$G$9</f>
        <v>0.030703263306880228</v>
      </c>
      <c r="I17" s="143">
        <v>28639</v>
      </c>
      <c r="J17" s="141">
        <v>30486</v>
      </c>
      <c r="K17" s="142">
        <v>12086</v>
      </c>
      <c r="L17" s="141">
        <v>11924</v>
      </c>
      <c r="M17" s="140">
        <f>SUM(I17:L17)</f>
        <v>83135</v>
      </c>
      <c r="N17" s="146">
        <f>IF(ISERROR(G17/M17-1),"         /0",(G17/M17-1))</f>
        <v>0.1486377578637157</v>
      </c>
      <c r="O17" s="145">
        <v>123653</v>
      </c>
      <c r="P17" s="141">
        <v>117413</v>
      </c>
      <c r="Q17" s="142">
        <v>37159</v>
      </c>
      <c r="R17" s="141">
        <v>36747</v>
      </c>
      <c r="S17" s="140">
        <f>SUM(O17:R17)</f>
        <v>314972</v>
      </c>
      <c r="T17" s="144">
        <f>S17/$S$9</f>
        <v>0.034486232091295255</v>
      </c>
      <c r="U17" s="143">
        <v>97064</v>
      </c>
      <c r="V17" s="141">
        <v>93081</v>
      </c>
      <c r="W17" s="142">
        <v>46150</v>
      </c>
      <c r="X17" s="141">
        <v>43808</v>
      </c>
      <c r="Y17" s="140">
        <f>SUM(U17:X17)</f>
        <v>280103</v>
      </c>
      <c r="Z17" s="139">
        <f>IF(ISERROR(S17/Y17-1),"         /0",IF(S17/Y17&gt;5,"  *  ",(S17/Y17-1)))</f>
        <v>0.12448634966423056</v>
      </c>
    </row>
    <row r="18" spans="1:26" ht="21" customHeight="1">
      <c r="A18" s="147" t="s">
        <v>369</v>
      </c>
      <c r="B18" s="374" t="s">
        <v>370</v>
      </c>
      <c r="C18" s="145">
        <v>40082</v>
      </c>
      <c r="D18" s="141">
        <v>40056</v>
      </c>
      <c r="E18" s="142">
        <v>1496</v>
      </c>
      <c r="F18" s="141">
        <v>1859</v>
      </c>
      <c r="G18" s="140">
        <f t="shared" si="6"/>
        <v>83493</v>
      </c>
      <c r="H18" s="144">
        <f t="shared" si="0"/>
        <v>0.02684525995142369</v>
      </c>
      <c r="I18" s="143">
        <v>28893</v>
      </c>
      <c r="J18" s="141">
        <v>28516</v>
      </c>
      <c r="K18" s="142">
        <v>1854</v>
      </c>
      <c r="L18" s="141">
        <v>1740</v>
      </c>
      <c r="M18" s="140">
        <f t="shared" si="1"/>
        <v>61003</v>
      </c>
      <c r="N18" s="146">
        <f t="shared" si="2"/>
        <v>0.3686703932593478</v>
      </c>
      <c r="O18" s="145">
        <v>119301</v>
      </c>
      <c r="P18" s="141">
        <v>112229</v>
      </c>
      <c r="Q18" s="142">
        <v>4787</v>
      </c>
      <c r="R18" s="141">
        <v>4982</v>
      </c>
      <c r="S18" s="140">
        <f t="shared" si="3"/>
        <v>241299</v>
      </c>
      <c r="T18" s="144">
        <f t="shared" si="4"/>
        <v>0.026419787528407138</v>
      </c>
      <c r="U18" s="143">
        <v>91538</v>
      </c>
      <c r="V18" s="141">
        <v>82494</v>
      </c>
      <c r="W18" s="142">
        <v>4943</v>
      </c>
      <c r="X18" s="141">
        <v>5498</v>
      </c>
      <c r="Y18" s="140">
        <f t="shared" si="5"/>
        <v>184473</v>
      </c>
      <c r="Z18" s="139">
        <f t="shared" si="7"/>
        <v>0.30804507976777096</v>
      </c>
    </row>
    <row r="19" spans="1:26" ht="21" customHeight="1">
      <c r="A19" s="147" t="s">
        <v>371</v>
      </c>
      <c r="B19" s="374" t="s">
        <v>372</v>
      </c>
      <c r="C19" s="145">
        <v>35634</v>
      </c>
      <c r="D19" s="141">
        <v>36518</v>
      </c>
      <c r="E19" s="142">
        <v>1354</v>
      </c>
      <c r="F19" s="141">
        <v>1409</v>
      </c>
      <c r="G19" s="140">
        <f t="shared" si="6"/>
        <v>74915</v>
      </c>
      <c r="H19" s="144">
        <f aca="true" t="shared" si="8" ref="H19:H29">G19/$G$9</f>
        <v>0.024087200714561767</v>
      </c>
      <c r="I19" s="143">
        <v>37299</v>
      </c>
      <c r="J19" s="141">
        <v>37383</v>
      </c>
      <c r="K19" s="142">
        <v>727</v>
      </c>
      <c r="L19" s="141">
        <v>774</v>
      </c>
      <c r="M19" s="140">
        <f aca="true" t="shared" si="9" ref="M19:M29">SUM(I19:L19)</f>
        <v>76183</v>
      </c>
      <c r="N19" s="146">
        <f aca="true" t="shared" si="10" ref="N19:N29">IF(ISERROR(G19/M19-1),"         /0",(G19/M19-1))</f>
        <v>-0.016644133205570788</v>
      </c>
      <c r="O19" s="145">
        <v>104502</v>
      </c>
      <c r="P19" s="141">
        <v>109713</v>
      </c>
      <c r="Q19" s="142">
        <v>3320</v>
      </c>
      <c r="R19" s="141">
        <v>3934</v>
      </c>
      <c r="S19" s="140">
        <f aca="true" t="shared" si="11" ref="S19:S29">SUM(O19:R19)</f>
        <v>221469</v>
      </c>
      <c r="T19" s="144">
        <f aca="true" t="shared" si="12" ref="T19:T29">S19/$S$9</f>
        <v>0.024248604114102422</v>
      </c>
      <c r="U19" s="143">
        <v>106624</v>
      </c>
      <c r="V19" s="141">
        <v>111429</v>
      </c>
      <c r="W19" s="142">
        <v>2854</v>
      </c>
      <c r="X19" s="141">
        <v>3490</v>
      </c>
      <c r="Y19" s="140">
        <f aca="true" t="shared" si="13" ref="Y19:Y29">SUM(U19:X19)</f>
        <v>224397</v>
      </c>
      <c r="Z19" s="139">
        <f aca="true" t="shared" si="14" ref="Z19:Z29">IF(ISERROR(S19/Y19-1),"         /0",IF(S19/Y19&gt;5,"  *  ",(S19/Y19-1)))</f>
        <v>-0.013048302784796628</v>
      </c>
    </row>
    <row r="20" spans="1:26" ht="21" customHeight="1">
      <c r="A20" s="147" t="s">
        <v>373</v>
      </c>
      <c r="B20" s="374" t="s">
        <v>374</v>
      </c>
      <c r="C20" s="145">
        <v>33225</v>
      </c>
      <c r="D20" s="141">
        <v>33570</v>
      </c>
      <c r="E20" s="142">
        <v>682</v>
      </c>
      <c r="F20" s="141">
        <v>683</v>
      </c>
      <c r="G20" s="140">
        <f t="shared" si="6"/>
        <v>68160</v>
      </c>
      <c r="H20" s="144">
        <f t="shared" si="8"/>
        <v>0.021915285332770876</v>
      </c>
      <c r="I20" s="143">
        <v>30647</v>
      </c>
      <c r="J20" s="141">
        <v>31360</v>
      </c>
      <c r="K20" s="142">
        <v>222</v>
      </c>
      <c r="L20" s="141">
        <v>267</v>
      </c>
      <c r="M20" s="140">
        <f t="shared" si="9"/>
        <v>62496</v>
      </c>
      <c r="N20" s="146">
        <f t="shared" si="10"/>
        <v>0.09062980030721968</v>
      </c>
      <c r="O20" s="145">
        <v>103108</v>
      </c>
      <c r="P20" s="141">
        <v>102158</v>
      </c>
      <c r="Q20" s="142">
        <v>1105</v>
      </c>
      <c r="R20" s="141">
        <v>1114</v>
      </c>
      <c r="S20" s="140">
        <f t="shared" si="11"/>
        <v>207485</v>
      </c>
      <c r="T20" s="144">
        <f t="shared" si="12"/>
        <v>0.022717498271155517</v>
      </c>
      <c r="U20" s="143">
        <v>100362</v>
      </c>
      <c r="V20" s="141">
        <v>99163</v>
      </c>
      <c r="W20" s="142">
        <v>1114</v>
      </c>
      <c r="X20" s="141">
        <v>1266</v>
      </c>
      <c r="Y20" s="140">
        <f t="shared" si="13"/>
        <v>201905</v>
      </c>
      <c r="Z20" s="139">
        <f t="shared" si="14"/>
        <v>0.02763675986231151</v>
      </c>
    </row>
    <row r="21" spans="1:26" ht="21" customHeight="1">
      <c r="A21" s="147" t="s">
        <v>375</v>
      </c>
      <c r="B21" s="374" t="s">
        <v>376</v>
      </c>
      <c r="C21" s="145">
        <v>25316</v>
      </c>
      <c r="D21" s="141">
        <v>27056</v>
      </c>
      <c r="E21" s="142">
        <v>91</v>
      </c>
      <c r="F21" s="141">
        <v>88</v>
      </c>
      <c r="G21" s="140">
        <f t="shared" si="6"/>
        <v>52551</v>
      </c>
      <c r="H21" s="144">
        <f>G21/$G$9</f>
        <v>0.01689656924181987</v>
      </c>
      <c r="I21" s="143">
        <v>21510</v>
      </c>
      <c r="J21" s="141">
        <v>22302</v>
      </c>
      <c r="K21" s="142">
        <v>103</v>
      </c>
      <c r="L21" s="141">
        <v>143</v>
      </c>
      <c r="M21" s="140">
        <f>SUM(I21:L21)</f>
        <v>44058</v>
      </c>
      <c r="N21" s="146">
        <f>IF(ISERROR(G21/M21-1),"         /0",(G21/M21-1))</f>
        <v>0.1927686231785375</v>
      </c>
      <c r="O21" s="145">
        <v>76349</v>
      </c>
      <c r="P21" s="141">
        <v>71728</v>
      </c>
      <c r="Q21" s="142">
        <v>321</v>
      </c>
      <c r="R21" s="141">
        <v>330</v>
      </c>
      <c r="S21" s="140">
        <f>SUM(O21:R21)</f>
        <v>148728</v>
      </c>
      <c r="T21" s="144">
        <f>S21/$S$9</f>
        <v>0.016284204076788288</v>
      </c>
      <c r="U21" s="143">
        <v>72422</v>
      </c>
      <c r="V21" s="141">
        <v>67168</v>
      </c>
      <c r="W21" s="142">
        <v>505</v>
      </c>
      <c r="X21" s="141">
        <v>530</v>
      </c>
      <c r="Y21" s="140">
        <f>SUM(U21:X21)</f>
        <v>140625</v>
      </c>
      <c r="Z21" s="139">
        <f>IF(ISERROR(S21/Y21-1),"         /0",IF(S21/Y21&gt;5,"  *  ",(S21/Y21-1)))</f>
        <v>0.0576213333333333</v>
      </c>
    </row>
    <row r="22" spans="1:26" ht="21" customHeight="1">
      <c r="A22" s="147" t="s">
        <v>377</v>
      </c>
      <c r="B22" s="374" t="s">
        <v>377</v>
      </c>
      <c r="C22" s="145">
        <v>16378</v>
      </c>
      <c r="D22" s="141">
        <v>15539</v>
      </c>
      <c r="E22" s="142">
        <v>1253</v>
      </c>
      <c r="F22" s="141">
        <v>1268</v>
      </c>
      <c r="G22" s="140">
        <f t="shared" si="6"/>
        <v>34438</v>
      </c>
      <c r="H22" s="144">
        <f>G22/$G$9</f>
        <v>0.011072749358714253</v>
      </c>
      <c r="I22" s="143">
        <v>14646</v>
      </c>
      <c r="J22" s="141">
        <v>14186</v>
      </c>
      <c r="K22" s="142">
        <v>2120</v>
      </c>
      <c r="L22" s="141">
        <v>2075</v>
      </c>
      <c r="M22" s="140">
        <f>SUM(I22:L22)</f>
        <v>33027</v>
      </c>
      <c r="N22" s="146">
        <f>IF(ISERROR(G22/M22-1),"         /0",(G22/M22-1))</f>
        <v>0.0427226208859417</v>
      </c>
      <c r="O22" s="145">
        <v>47894</v>
      </c>
      <c r="P22" s="141">
        <v>46033</v>
      </c>
      <c r="Q22" s="142">
        <v>3918</v>
      </c>
      <c r="R22" s="141">
        <v>3988</v>
      </c>
      <c r="S22" s="140">
        <f>SUM(O22:R22)</f>
        <v>101833</v>
      </c>
      <c r="T22" s="144">
        <f>S22/$S$9</f>
        <v>0.01114967829696884</v>
      </c>
      <c r="U22" s="143">
        <v>43218</v>
      </c>
      <c r="V22" s="141">
        <v>42545</v>
      </c>
      <c r="W22" s="142">
        <v>5700</v>
      </c>
      <c r="X22" s="141">
        <v>5536</v>
      </c>
      <c r="Y22" s="140">
        <f>SUM(U22:X22)</f>
        <v>96999</v>
      </c>
      <c r="Z22" s="139">
        <f>IF(ISERROR(S22/Y22-1),"         /0",IF(S22/Y22&gt;5,"  *  ",(S22/Y22-1)))</f>
        <v>0.049835565315106356</v>
      </c>
    </row>
    <row r="23" spans="1:26" ht="21" customHeight="1">
      <c r="A23" s="147" t="s">
        <v>378</v>
      </c>
      <c r="B23" s="374" t="s">
        <v>379</v>
      </c>
      <c r="C23" s="145">
        <v>14237</v>
      </c>
      <c r="D23" s="141">
        <v>12802</v>
      </c>
      <c r="E23" s="142">
        <v>899</v>
      </c>
      <c r="F23" s="141">
        <v>1081</v>
      </c>
      <c r="G23" s="140">
        <f t="shared" si="6"/>
        <v>29019</v>
      </c>
      <c r="H23" s="144">
        <f>G23/$G$9</f>
        <v>0.009330394147178374</v>
      </c>
      <c r="I23" s="143">
        <v>10422</v>
      </c>
      <c r="J23" s="141">
        <v>9964</v>
      </c>
      <c r="K23" s="142">
        <v>1037</v>
      </c>
      <c r="L23" s="141">
        <v>906</v>
      </c>
      <c r="M23" s="140">
        <f>SUM(I23:L23)</f>
        <v>22329</v>
      </c>
      <c r="N23" s="146">
        <f>IF(ISERROR(G23/M23-1),"         /0",(G23/M23-1))</f>
        <v>0.2996103721617627</v>
      </c>
      <c r="O23" s="145">
        <v>41844</v>
      </c>
      <c r="P23" s="141">
        <v>35588</v>
      </c>
      <c r="Q23" s="142">
        <v>3316</v>
      </c>
      <c r="R23" s="141">
        <v>3650</v>
      </c>
      <c r="S23" s="140">
        <f>SUM(O23:R23)</f>
        <v>84398</v>
      </c>
      <c r="T23" s="144">
        <f>S23/$S$9</f>
        <v>0.009240723035829016</v>
      </c>
      <c r="U23" s="143">
        <v>32959</v>
      </c>
      <c r="V23" s="141">
        <v>28178</v>
      </c>
      <c r="W23" s="142">
        <v>3435</v>
      </c>
      <c r="X23" s="141">
        <v>3451</v>
      </c>
      <c r="Y23" s="140">
        <f>SUM(U23:X23)</f>
        <v>68023</v>
      </c>
      <c r="Z23" s="139">
        <f>IF(ISERROR(S23/Y23-1),"         /0",IF(S23/Y23&gt;5,"  *  ",(S23/Y23-1)))</f>
        <v>0.24072740102612356</v>
      </c>
    </row>
    <row r="24" spans="1:26" ht="21" customHeight="1">
      <c r="A24" s="147" t="s">
        <v>380</v>
      </c>
      <c r="B24" s="374" t="s">
        <v>381</v>
      </c>
      <c r="C24" s="145">
        <v>12015</v>
      </c>
      <c r="D24" s="141">
        <v>11923</v>
      </c>
      <c r="E24" s="142">
        <v>686</v>
      </c>
      <c r="F24" s="141">
        <v>664</v>
      </c>
      <c r="G24" s="140">
        <f t="shared" si="6"/>
        <v>25288</v>
      </c>
      <c r="H24" s="144">
        <f t="shared" si="8"/>
        <v>0.008130776635785063</v>
      </c>
      <c r="I24" s="143">
        <v>12653</v>
      </c>
      <c r="J24" s="141">
        <v>12742</v>
      </c>
      <c r="K24" s="142">
        <v>514</v>
      </c>
      <c r="L24" s="141">
        <v>548</v>
      </c>
      <c r="M24" s="140">
        <f t="shared" si="9"/>
        <v>26457</v>
      </c>
      <c r="N24" s="146">
        <f t="shared" si="10"/>
        <v>-0.04418490380617601</v>
      </c>
      <c r="O24" s="145">
        <v>35852</v>
      </c>
      <c r="P24" s="141">
        <v>33803</v>
      </c>
      <c r="Q24" s="142">
        <v>1737</v>
      </c>
      <c r="R24" s="141">
        <v>1715</v>
      </c>
      <c r="S24" s="140">
        <f t="shared" si="11"/>
        <v>73107</v>
      </c>
      <c r="T24" s="144">
        <f t="shared" si="12"/>
        <v>0.00800447331667044</v>
      </c>
      <c r="U24" s="143">
        <v>36091</v>
      </c>
      <c r="V24" s="141">
        <v>34641</v>
      </c>
      <c r="W24" s="142">
        <v>1462</v>
      </c>
      <c r="X24" s="141">
        <v>1446</v>
      </c>
      <c r="Y24" s="140">
        <f t="shared" si="13"/>
        <v>73640</v>
      </c>
      <c r="Z24" s="139">
        <f t="shared" si="14"/>
        <v>-0.007237914177077642</v>
      </c>
    </row>
    <row r="25" spans="1:26" ht="21" customHeight="1">
      <c r="A25" s="147" t="s">
        <v>382</v>
      </c>
      <c r="B25" s="374" t="s">
        <v>383</v>
      </c>
      <c r="C25" s="145">
        <v>12064</v>
      </c>
      <c r="D25" s="141">
        <v>12065</v>
      </c>
      <c r="E25" s="142">
        <v>123</v>
      </c>
      <c r="F25" s="141">
        <v>126</v>
      </c>
      <c r="G25" s="140">
        <f t="shared" si="6"/>
        <v>24378</v>
      </c>
      <c r="H25" s="144">
        <f t="shared" si="8"/>
        <v>0.007838186998859865</v>
      </c>
      <c r="I25" s="143">
        <v>10450</v>
      </c>
      <c r="J25" s="141">
        <v>10445</v>
      </c>
      <c r="K25" s="142">
        <v>206</v>
      </c>
      <c r="L25" s="141">
        <v>139</v>
      </c>
      <c r="M25" s="140">
        <f t="shared" si="9"/>
        <v>21240</v>
      </c>
      <c r="N25" s="146">
        <f t="shared" si="10"/>
        <v>0.1477401129943503</v>
      </c>
      <c r="O25" s="145">
        <v>36846</v>
      </c>
      <c r="P25" s="141">
        <v>34211</v>
      </c>
      <c r="Q25" s="142">
        <v>221</v>
      </c>
      <c r="R25" s="141">
        <v>220</v>
      </c>
      <c r="S25" s="140">
        <f t="shared" si="11"/>
        <v>71498</v>
      </c>
      <c r="T25" s="144">
        <f t="shared" si="12"/>
        <v>0.007828304173270729</v>
      </c>
      <c r="U25" s="143">
        <v>35920</v>
      </c>
      <c r="V25" s="141">
        <v>31599</v>
      </c>
      <c r="W25" s="142">
        <v>443</v>
      </c>
      <c r="X25" s="141">
        <v>322</v>
      </c>
      <c r="Y25" s="140">
        <f t="shared" si="13"/>
        <v>68284</v>
      </c>
      <c r="Z25" s="139">
        <f t="shared" si="14"/>
        <v>0.04706812723331977</v>
      </c>
    </row>
    <row r="26" spans="1:26" ht="21" customHeight="1">
      <c r="A26" s="147" t="s">
        <v>384</v>
      </c>
      <c r="B26" s="374" t="s">
        <v>385</v>
      </c>
      <c r="C26" s="145">
        <v>10395</v>
      </c>
      <c r="D26" s="141">
        <v>10024</v>
      </c>
      <c r="E26" s="142">
        <v>24</v>
      </c>
      <c r="F26" s="141">
        <v>45</v>
      </c>
      <c r="G26" s="140">
        <f t="shared" si="6"/>
        <v>20488</v>
      </c>
      <c r="H26" s="144">
        <f t="shared" si="8"/>
        <v>0.006587446682773029</v>
      </c>
      <c r="I26" s="143">
        <v>11683</v>
      </c>
      <c r="J26" s="141">
        <v>11720</v>
      </c>
      <c r="K26" s="142">
        <v>17</v>
      </c>
      <c r="L26" s="141">
        <v>21</v>
      </c>
      <c r="M26" s="140">
        <f t="shared" si="9"/>
        <v>23441</v>
      </c>
      <c r="N26" s="146">
        <f t="shared" si="10"/>
        <v>-0.12597585427242863</v>
      </c>
      <c r="O26" s="145">
        <v>30613</v>
      </c>
      <c r="P26" s="141">
        <v>28180</v>
      </c>
      <c r="Q26" s="142">
        <v>286</v>
      </c>
      <c r="R26" s="141">
        <v>162</v>
      </c>
      <c r="S26" s="140">
        <f t="shared" si="11"/>
        <v>59241</v>
      </c>
      <c r="T26" s="144">
        <f t="shared" si="12"/>
        <v>0.006486287274171742</v>
      </c>
      <c r="U26" s="143">
        <v>39364</v>
      </c>
      <c r="V26" s="141">
        <v>34352</v>
      </c>
      <c r="W26" s="142">
        <v>1423</v>
      </c>
      <c r="X26" s="141">
        <v>1387</v>
      </c>
      <c r="Y26" s="140">
        <f t="shared" si="13"/>
        <v>76526</v>
      </c>
      <c r="Z26" s="139">
        <f t="shared" si="14"/>
        <v>-0.2258709458223349</v>
      </c>
    </row>
    <row r="27" spans="1:26" ht="21" customHeight="1">
      <c r="A27" s="147" t="s">
        <v>386</v>
      </c>
      <c r="B27" s="374" t="s">
        <v>387</v>
      </c>
      <c r="C27" s="145">
        <v>9885</v>
      </c>
      <c r="D27" s="141">
        <v>9760</v>
      </c>
      <c r="E27" s="142">
        <v>31</v>
      </c>
      <c r="F27" s="141">
        <v>96</v>
      </c>
      <c r="G27" s="140">
        <f t="shared" si="6"/>
        <v>19772</v>
      </c>
      <c r="H27" s="144">
        <f t="shared" si="8"/>
        <v>0.006357233298115402</v>
      </c>
      <c r="I27" s="143">
        <v>9203</v>
      </c>
      <c r="J27" s="141">
        <v>9145</v>
      </c>
      <c r="K27" s="142">
        <v>27</v>
      </c>
      <c r="L27" s="141">
        <v>66</v>
      </c>
      <c r="M27" s="140">
        <f t="shared" si="9"/>
        <v>18441</v>
      </c>
      <c r="N27" s="146">
        <f t="shared" si="10"/>
        <v>0.07217612927715411</v>
      </c>
      <c r="O27" s="145">
        <v>28503</v>
      </c>
      <c r="P27" s="141">
        <v>26182</v>
      </c>
      <c r="Q27" s="142">
        <v>276</v>
      </c>
      <c r="R27" s="141">
        <v>332</v>
      </c>
      <c r="S27" s="140">
        <f t="shared" si="11"/>
        <v>55293</v>
      </c>
      <c r="T27" s="144">
        <f t="shared" si="12"/>
        <v>0.006054021408328322</v>
      </c>
      <c r="U27" s="143">
        <v>28436</v>
      </c>
      <c r="V27" s="141">
        <v>26418</v>
      </c>
      <c r="W27" s="142">
        <v>630</v>
      </c>
      <c r="X27" s="141">
        <v>564</v>
      </c>
      <c r="Y27" s="140">
        <f t="shared" si="13"/>
        <v>56048</v>
      </c>
      <c r="Z27" s="139">
        <f t="shared" si="14"/>
        <v>-0.013470596631458776</v>
      </c>
    </row>
    <row r="28" spans="1:26" ht="21" customHeight="1">
      <c r="A28" s="147" t="s">
        <v>388</v>
      </c>
      <c r="B28" s="374" t="s">
        <v>389</v>
      </c>
      <c r="C28" s="145">
        <v>8046</v>
      </c>
      <c r="D28" s="141">
        <v>8439</v>
      </c>
      <c r="E28" s="142">
        <v>51</v>
      </c>
      <c r="F28" s="141">
        <v>41</v>
      </c>
      <c r="G28" s="140">
        <f t="shared" si="6"/>
        <v>16577</v>
      </c>
      <c r="H28" s="144">
        <f t="shared" si="8"/>
        <v>0.005329954298141766</v>
      </c>
      <c r="I28" s="143">
        <v>9925</v>
      </c>
      <c r="J28" s="141">
        <v>9987</v>
      </c>
      <c r="K28" s="142">
        <v>5</v>
      </c>
      <c r="L28" s="141">
        <v>6</v>
      </c>
      <c r="M28" s="140">
        <f t="shared" si="9"/>
        <v>19923</v>
      </c>
      <c r="N28" s="146">
        <f t="shared" si="10"/>
        <v>-0.16794659438839532</v>
      </c>
      <c r="O28" s="145">
        <v>22862</v>
      </c>
      <c r="P28" s="141">
        <v>22957</v>
      </c>
      <c r="Q28" s="142">
        <v>226</v>
      </c>
      <c r="R28" s="141">
        <v>189</v>
      </c>
      <c r="S28" s="140">
        <f t="shared" si="11"/>
        <v>46234</v>
      </c>
      <c r="T28" s="144">
        <f t="shared" si="12"/>
        <v>0.005062152999342623</v>
      </c>
      <c r="U28" s="143">
        <v>28018</v>
      </c>
      <c r="V28" s="141">
        <v>27463</v>
      </c>
      <c r="W28" s="142">
        <v>187</v>
      </c>
      <c r="X28" s="141">
        <v>122</v>
      </c>
      <c r="Y28" s="140">
        <f t="shared" si="13"/>
        <v>55790</v>
      </c>
      <c r="Z28" s="139">
        <f t="shared" si="14"/>
        <v>-0.17128517655493813</v>
      </c>
    </row>
    <row r="29" spans="1:26" ht="21" customHeight="1">
      <c r="A29" s="147" t="s">
        <v>390</v>
      </c>
      <c r="B29" s="374" t="s">
        <v>391</v>
      </c>
      <c r="C29" s="145">
        <v>7978</v>
      </c>
      <c r="D29" s="141">
        <v>7920</v>
      </c>
      <c r="E29" s="142">
        <v>119</v>
      </c>
      <c r="F29" s="141">
        <v>103</v>
      </c>
      <c r="G29" s="140">
        <f t="shared" si="6"/>
        <v>16120</v>
      </c>
      <c r="H29" s="144">
        <f t="shared" si="8"/>
        <v>0.005183016425532079</v>
      </c>
      <c r="I29" s="143">
        <v>8202</v>
      </c>
      <c r="J29" s="141">
        <v>7910</v>
      </c>
      <c r="K29" s="142">
        <v>170</v>
      </c>
      <c r="L29" s="141">
        <v>163</v>
      </c>
      <c r="M29" s="140">
        <f t="shared" si="9"/>
        <v>16445</v>
      </c>
      <c r="N29" s="146">
        <f t="shared" si="10"/>
        <v>-0.01976284584980237</v>
      </c>
      <c r="O29" s="145">
        <v>23630</v>
      </c>
      <c r="P29" s="141">
        <v>22756</v>
      </c>
      <c r="Q29" s="142">
        <v>537</v>
      </c>
      <c r="R29" s="141">
        <v>560</v>
      </c>
      <c r="S29" s="140">
        <f t="shared" si="11"/>
        <v>47483</v>
      </c>
      <c r="T29" s="144">
        <f t="shared" si="12"/>
        <v>0.005198905802391871</v>
      </c>
      <c r="U29" s="143">
        <v>23441</v>
      </c>
      <c r="V29" s="141">
        <v>22548</v>
      </c>
      <c r="W29" s="142">
        <v>446</v>
      </c>
      <c r="X29" s="141">
        <v>592</v>
      </c>
      <c r="Y29" s="140">
        <f t="shared" si="13"/>
        <v>47027</v>
      </c>
      <c r="Z29" s="139">
        <f t="shared" si="14"/>
        <v>0.00969655729687191</v>
      </c>
    </row>
    <row r="30" spans="1:26" ht="21" customHeight="1">
      <c r="A30" s="147" t="s">
        <v>392</v>
      </c>
      <c r="B30" s="374" t="s">
        <v>393</v>
      </c>
      <c r="C30" s="145">
        <v>8019</v>
      </c>
      <c r="D30" s="141">
        <v>7869</v>
      </c>
      <c r="E30" s="142">
        <v>32</v>
      </c>
      <c r="F30" s="141">
        <v>39</v>
      </c>
      <c r="G30" s="140">
        <f t="shared" si="6"/>
        <v>15959</v>
      </c>
      <c r="H30" s="144">
        <f>G30/$G$9</f>
        <v>0.005131250566691467</v>
      </c>
      <c r="I30" s="143">
        <v>7588</v>
      </c>
      <c r="J30" s="141">
        <v>7551</v>
      </c>
      <c r="K30" s="142">
        <v>45</v>
      </c>
      <c r="L30" s="141">
        <v>18</v>
      </c>
      <c r="M30" s="140">
        <f>SUM(I30:L30)</f>
        <v>15202</v>
      </c>
      <c r="N30" s="146">
        <f>IF(ISERROR(G30/M30-1),"         /0",(G30/M30-1))</f>
        <v>0.049796079463228615</v>
      </c>
      <c r="O30" s="145">
        <v>23168</v>
      </c>
      <c r="P30" s="141">
        <v>22394</v>
      </c>
      <c r="Q30" s="142">
        <v>132</v>
      </c>
      <c r="R30" s="141">
        <v>144</v>
      </c>
      <c r="S30" s="140">
        <f>SUM(O30:R30)</f>
        <v>45838</v>
      </c>
      <c r="T30" s="144">
        <f>S30/$S$9</f>
        <v>0.005018795024957113</v>
      </c>
      <c r="U30" s="143">
        <v>21842</v>
      </c>
      <c r="V30" s="141">
        <v>21225</v>
      </c>
      <c r="W30" s="142">
        <v>70</v>
      </c>
      <c r="X30" s="141">
        <v>41</v>
      </c>
      <c r="Y30" s="140">
        <f>SUM(U30:X30)</f>
        <v>43178</v>
      </c>
      <c r="Z30" s="139">
        <f>IF(ISERROR(S30/Y30-1),"         /0",IF(S30/Y30&gt;5,"  *  ",(S30/Y30-1)))</f>
        <v>0.061605447218490816</v>
      </c>
    </row>
    <row r="31" spans="1:26" ht="21" customHeight="1">
      <c r="A31" s="147" t="s">
        <v>394</v>
      </c>
      <c r="B31" s="374" t="s">
        <v>395</v>
      </c>
      <c r="C31" s="145">
        <v>0</v>
      </c>
      <c r="D31" s="141">
        <v>0</v>
      </c>
      <c r="E31" s="142">
        <v>6294</v>
      </c>
      <c r="F31" s="141">
        <v>6694</v>
      </c>
      <c r="G31" s="140">
        <f t="shared" si="6"/>
        <v>12988</v>
      </c>
      <c r="H31" s="144">
        <f>G31/$G$9</f>
        <v>0.004175993631191728</v>
      </c>
      <c r="I31" s="143"/>
      <c r="J31" s="141"/>
      <c r="K31" s="142">
        <v>3559</v>
      </c>
      <c r="L31" s="141">
        <v>3486</v>
      </c>
      <c r="M31" s="140">
        <f>SUM(I31:L31)</f>
        <v>7045</v>
      </c>
      <c r="N31" s="146">
        <f>IF(ISERROR(G31/M31-1),"         /0",(G31/M31-1))</f>
        <v>0.8435770049680624</v>
      </c>
      <c r="O31" s="145"/>
      <c r="P31" s="141"/>
      <c r="Q31" s="142">
        <v>19871</v>
      </c>
      <c r="R31" s="141">
        <v>20375</v>
      </c>
      <c r="S31" s="140">
        <f>SUM(O31:R31)</f>
        <v>40246</v>
      </c>
      <c r="T31" s="144">
        <f>S31/$S$9</f>
        <v>0.004406527871513241</v>
      </c>
      <c r="U31" s="143"/>
      <c r="V31" s="141"/>
      <c r="W31" s="142">
        <v>10564</v>
      </c>
      <c r="X31" s="141">
        <v>10524</v>
      </c>
      <c r="Y31" s="140">
        <f>SUM(U31:X31)</f>
        <v>21088</v>
      </c>
      <c r="Z31" s="139">
        <f>IF(ISERROR(S31/Y31-1),"         /0",IF(S31/Y31&gt;5,"  *  ",(S31/Y31-1)))</f>
        <v>0.9084787556904401</v>
      </c>
    </row>
    <row r="32" spans="1:26" ht="21" customHeight="1">
      <c r="A32" s="147" t="s">
        <v>396</v>
      </c>
      <c r="B32" s="374" t="s">
        <v>397</v>
      </c>
      <c r="C32" s="145">
        <v>6171</v>
      </c>
      <c r="D32" s="141">
        <v>6192</v>
      </c>
      <c r="E32" s="142">
        <v>39</v>
      </c>
      <c r="F32" s="141">
        <v>27</v>
      </c>
      <c r="G32" s="140">
        <f t="shared" si="6"/>
        <v>12429</v>
      </c>
      <c r="H32" s="144">
        <f>G32/$G$9</f>
        <v>0.003996259997080534</v>
      </c>
      <c r="I32" s="143">
        <v>5882</v>
      </c>
      <c r="J32" s="141">
        <v>5928</v>
      </c>
      <c r="K32" s="142">
        <v>37</v>
      </c>
      <c r="L32" s="141">
        <v>8</v>
      </c>
      <c r="M32" s="140">
        <f>SUM(I32:L32)</f>
        <v>11855</v>
      </c>
      <c r="N32" s="146">
        <f>IF(ISERROR(G32/M32-1),"         /0",(G32/M32-1))</f>
        <v>0.048418388865457684</v>
      </c>
      <c r="O32" s="145">
        <v>18449</v>
      </c>
      <c r="P32" s="141">
        <v>18354</v>
      </c>
      <c r="Q32" s="142">
        <v>123</v>
      </c>
      <c r="R32" s="141">
        <v>75</v>
      </c>
      <c r="S32" s="140">
        <f>SUM(O32:R32)</f>
        <v>37001</v>
      </c>
      <c r="T32" s="144">
        <f>S32/$S$9</f>
        <v>0.004051233359187533</v>
      </c>
      <c r="U32" s="143">
        <v>18755</v>
      </c>
      <c r="V32" s="141">
        <v>18766</v>
      </c>
      <c r="W32" s="142">
        <v>112</v>
      </c>
      <c r="X32" s="141">
        <v>39</v>
      </c>
      <c r="Y32" s="140">
        <f>SUM(U32:X32)</f>
        <v>37672</v>
      </c>
      <c r="Z32" s="139">
        <f>IF(ISERROR(S32/Y32-1),"         /0",IF(S32/Y32&gt;5,"  *  ",(S32/Y32-1)))</f>
        <v>-0.017811637290295224</v>
      </c>
    </row>
    <row r="33" spans="1:26" ht="21" customHeight="1">
      <c r="A33" s="147" t="s">
        <v>398</v>
      </c>
      <c r="B33" s="374" t="s">
        <v>399</v>
      </c>
      <c r="C33" s="145">
        <v>6112</v>
      </c>
      <c r="D33" s="141">
        <v>5787</v>
      </c>
      <c r="E33" s="142">
        <v>85</v>
      </c>
      <c r="F33" s="141">
        <v>92</v>
      </c>
      <c r="G33" s="140">
        <f t="shared" si="6"/>
        <v>12076</v>
      </c>
      <c r="H33" s="144">
        <f>G33/$G$9</f>
        <v>0.003882760940119441</v>
      </c>
      <c r="I33" s="143">
        <v>6937</v>
      </c>
      <c r="J33" s="141">
        <v>6787</v>
      </c>
      <c r="K33" s="142">
        <v>84</v>
      </c>
      <c r="L33" s="141">
        <v>92</v>
      </c>
      <c r="M33" s="140">
        <f>SUM(I33:L33)</f>
        <v>13900</v>
      </c>
      <c r="N33" s="146">
        <f>IF(ISERROR(G33/M33-1),"         /0",(G33/M33-1))</f>
        <v>-0.1312230215827338</v>
      </c>
      <c r="O33" s="145">
        <v>17388</v>
      </c>
      <c r="P33" s="141">
        <v>16246</v>
      </c>
      <c r="Q33" s="142">
        <v>338</v>
      </c>
      <c r="R33" s="141">
        <v>338</v>
      </c>
      <c r="S33" s="140">
        <f>SUM(O33:R33)</f>
        <v>34310</v>
      </c>
      <c r="T33" s="144">
        <f>S33/$S$9</f>
        <v>0.0037565962150678156</v>
      </c>
      <c r="U33" s="143">
        <v>20086</v>
      </c>
      <c r="V33" s="141">
        <v>18467</v>
      </c>
      <c r="W33" s="142">
        <v>284</v>
      </c>
      <c r="X33" s="141">
        <v>338</v>
      </c>
      <c r="Y33" s="140">
        <f>SUM(U33:X33)</f>
        <v>39175</v>
      </c>
      <c r="Z33" s="139">
        <f>IF(ISERROR(S33/Y33-1),"         /0",IF(S33/Y33&gt;5,"  *  ",(S33/Y33-1)))</f>
        <v>-0.12418634333120615</v>
      </c>
    </row>
    <row r="34" spans="1:26" ht="21" customHeight="1">
      <c r="A34" s="147" t="s">
        <v>400</v>
      </c>
      <c r="B34" s="374" t="s">
        <v>401</v>
      </c>
      <c r="C34" s="145">
        <v>3030</v>
      </c>
      <c r="D34" s="141">
        <v>3038</v>
      </c>
      <c r="E34" s="142">
        <v>2767</v>
      </c>
      <c r="F34" s="141">
        <v>2963</v>
      </c>
      <c r="G34" s="140">
        <f t="shared" si="6"/>
        <v>11798</v>
      </c>
      <c r="H34" s="144">
        <f>G34/$G$9</f>
        <v>0.0037933764136741607</v>
      </c>
      <c r="I34" s="143">
        <v>2420</v>
      </c>
      <c r="J34" s="141">
        <v>2528</v>
      </c>
      <c r="K34" s="142">
        <v>2884</v>
      </c>
      <c r="L34" s="141">
        <v>2525</v>
      </c>
      <c r="M34" s="140">
        <f>SUM(I34:L34)</f>
        <v>10357</v>
      </c>
      <c r="N34" s="146">
        <f>IF(ISERROR(G34/M34-1),"         /0",(G34/M34-1))</f>
        <v>0.13913295355798017</v>
      </c>
      <c r="O34" s="145">
        <v>9111</v>
      </c>
      <c r="P34" s="141">
        <v>8779</v>
      </c>
      <c r="Q34" s="142">
        <v>8478</v>
      </c>
      <c r="R34" s="141">
        <v>8635</v>
      </c>
      <c r="S34" s="140">
        <f>SUM(O34:R34)</f>
        <v>35003</v>
      </c>
      <c r="T34" s="144">
        <f>S34/$S$9</f>
        <v>0.0038324726702424587</v>
      </c>
      <c r="U34" s="143">
        <v>7694</v>
      </c>
      <c r="V34" s="141">
        <v>7357</v>
      </c>
      <c r="W34" s="142">
        <v>8010</v>
      </c>
      <c r="X34" s="141">
        <v>7182</v>
      </c>
      <c r="Y34" s="140">
        <f>SUM(U34:X34)</f>
        <v>30243</v>
      </c>
      <c r="Z34" s="139">
        <f>IF(ISERROR(S34/Y34-1),"         /0",IF(S34/Y34&gt;5,"  *  ",(S34/Y34-1)))</f>
        <v>0.15739179314221463</v>
      </c>
    </row>
    <row r="35" spans="1:26" ht="21" customHeight="1">
      <c r="A35" s="147" t="s">
        <v>402</v>
      </c>
      <c r="B35" s="374" t="s">
        <v>403</v>
      </c>
      <c r="C35" s="145">
        <v>3950</v>
      </c>
      <c r="D35" s="141">
        <v>3978</v>
      </c>
      <c r="E35" s="142">
        <v>247</v>
      </c>
      <c r="F35" s="141">
        <v>194</v>
      </c>
      <c r="G35" s="140">
        <f t="shared" si="6"/>
        <v>8369</v>
      </c>
      <c r="H35" s="144">
        <f aca="true" t="shared" si="15" ref="H35:H47">G35/$G$9</f>
        <v>0.002690860078491189</v>
      </c>
      <c r="I35" s="143">
        <v>4395</v>
      </c>
      <c r="J35" s="141">
        <v>4353</v>
      </c>
      <c r="K35" s="142">
        <v>205</v>
      </c>
      <c r="L35" s="141">
        <v>159</v>
      </c>
      <c r="M35" s="140">
        <f aca="true" t="shared" si="16" ref="M35:M47">SUM(I35:L35)</f>
        <v>9112</v>
      </c>
      <c r="N35" s="146">
        <f aca="true" t="shared" si="17" ref="N35:N47">IF(ISERROR(G35/M35-1),"         /0",(G35/M35-1))</f>
        <v>-0.08154082528533801</v>
      </c>
      <c r="O35" s="145">
        <v>11684</v>
      </c>
      <c r="P35" s="141">
        <v>11685</v>
      </c>
      <c r="Q35" s="142">
        <v>612</v>
      </c>
      <c r="R35" s="141">
        <v>457</v>
      </c>
      <c r="S35" s="140">
        <f aca="true" t="shared" si="18" ref="S35:S47">SUM(O35:R35)</f>
        <v>24438</v>
      </c>
      <c r="T35" s="144">
        <f aca="true" t="shared" si="19" ref="T35:T47">S35/$S$9</f>
        <v>0.0026757125707906524</v>
      </c>
      <c r="U35" s="143">
        <v>12662</v>
      </c>
      <c r="V35" s="141">
        <v>12556</v>
      </c>
      <c r="W35" s="142">
        <v>610</v>
      </c>
      <c r="X35" s="141">
        <v>415</v>
      </c>
      <c r="Y35" s="140">
        <f aca="true" t="shared" si="20" ref="Y35:Y47">SUM(U35:X35)</f>
        <v>26243</v>
      </c>
      <c r="Z35" s="139">
        <f aca="true" t="shared" si="21" ref="Z35:Z47">IF(ISERROR(S35/Y35-1),"         /0",IF(S35/Y35&gt;5,"  *  ",(S35/Y35-1)))</f>
        <v>-0.06878024616088096</v>
      </c>
    </row>
    <row r="36" spans="1:26" ht="21" customHeight="1">
      <c r="A36" s="147" t="s">
        <v>404</v>
      </c>
      <c r="B36" s="374" t="s">
        <v>405</v>
      </c>
      <c r="C36" s="145">
        <v>3303</v>
      </c>
      <c r="D36" s="141">
        <v>2958</v>
      </c>
      <c r="E36" s="142">
        <v>1022</v>
      </c>
      <c r="F36" s="141">
        <v>904</v>
      </c>
      <c r="G36" s="140">
        <f t="shared" si="6"/>
        <v>8187</v>
      </c>
      <c r="H36" s="144">
        <f t="shared" si="15"/>
        <v>0.0026323421511061495</v>
      </c>
      <c r="I36" s="143">
        <v>3598</v>
      </c>
      <c r="J36" s="141">
        <v>3499</v>
      </c>
      <c r="K36" s="142">
        <v>131</v>
      </c>
      <c r="L36" s="141">
        <v>138</v>
      </c>
      <c r="M36" s="140">
        <f t="shared" si="16"/>
        <v>7366</v>
      </c>
      <c r="N36" s="146">
        <f t="shared" si="17"/>
        <v>0.11145805050230795</v>
      </c>
      <c r="O36" s="145">
        <v>9973</v>
      </c>
      <c r="P36" s="141">
        <v>8356</v>
      </c>
      <c r="Q36" s="142">
        <v>1679</v>
      </c>
      <c r="R36" s="141">
        <v>1458</v>
      </c>
      <c r="S36" s="140">
        <f t="shared" si="18"/>
        <v>21466</v>
      </c>
      <c r="T36" s="144">
        <f t="shared" si="19"/>
        <v>0.0023503087832307122</v>
      </c>
      <c r="U36" s="143">
        <v>10622</v>
      </c>
      <c r="V36" s="141">
        <v>9593</v>
      </c>
      <c r="W36" s="142">
        <v>378</v>
      </c>
      <c r="X36" s="141">
        <v>438</v>
      </c>
      <c r="Y36" s="140">
        <f t="shared" si="20"/>
        <v>21031</v>
      </c>
      <c r="Z36" s="139">
        <f t="shared" si="21"/>
        <v>0.020683752555751056</v>
      </c>
    </row>
    <row r="37" spans="1:26" ht="21" customHeight="1">
      <c r="A37" s="147" t="s">
        <v>406</v>
      </c>
      <c r="B37" s="374" t="s">
        <v>407</v>
      </c>
      <c r="C37" s="145">
        <v>3505</v>
      </c>
      <c r="D37" s="141">
        <v>3113</v>
      </c>
      <c r="E37" s="142">
        <v>260</v>
      </c>
      <c r="F37" s="141">
        <v>246</v>
      </c>
      <c r="G37" s="140">
        <f t="shared" si="6"/>
        <v>7124</v>
      </c>
      <c r="H37" s="144">
        <f t="shared" si="15"/>
        <v>0.002290558871928693</v>
      </c>
      <c r="I37" s="143">
        <v>3112</v>
      </c>
      <c r="J37" s="141">
        <v>2870</v>
      </c>
      <c r="K37" s="142">
        <v>89</v>
      </c>
      <c r="L37" s="141">
        <v>97</v>
      </c>
      <c r="M37" s="140">
        <f t="shared" si="16"/>
        <v>6168</v>
      </c>
      <c r="N37" s="146">
        <f t="shared" si="17"/>
        <v>0.1549935149156938</v>
      </c>
      <c r="O37" s="145">
        <v>9549</v>
      </c>
      <c r="P37" s="141">
        <v>8842</v>
      </c>
      <c r="Q37" s="142">
        <v>469</v>
      </c>
      <c r="R37" s="141">
        <v>409</v>
      </c>
      <c r="S37" s="140">
        <f t="shared" si="18"/>
        <v>19269</v>
      </c>
      <c r="T37" s="144">
        <f t="shared" si="19"/>
        <v>0.002109759617258576</v>
      </c>
      <c r="U37" s="143">
        <v>8244</v>
      </c>
      <c r="V37" s="141">
        <v>7766</v>
      </c>
      <c r="W37" s="142">
        <v>293</v>
      </c>
      <c r="X37" s="141">
        <v>297</v>
      </c>
      <c r="Y37" s="140">
        <f t="shared" si="20"/>
        <v>16600</v>
      </c>
      <c r="Z37" s="139">
        <f t="shared" si="21"/>
        <v>0.16078313253012055</v>
      </c>
    </row>
    <row r="38" spans="1:26" ht="21" customHeight="1">
      <c r="A38" s="147" t="s">
        <v>408</v>
      </c>
      <c r="B38" s="374" t="s">
        <v>409</v>
      </c>
      <c r="C38" s="145">
        <v>3262</v>
      </c>
      <c r="D38" s="141">
        <v>3536</v>
      </c>
      <c r="E38" s="142">
        <v>30</v>
      </c>
      <c r="F38" s="141">
        <v>29</v>
      </c>
      <c r="G38" s="140">
        <f t="shared" si="6"/>
        <v>6857</v>
      </c>
      <c r="H38" s="144">
        <f t="shared" si="15"/>
        <v>0.0022047111432923986</v>
      </c>
      <c r="I38" s="143">
        <v>3320</v>
      </c>
      <c r="J38" s="141">
        <v>3443</v>
      </c>
      <c r="K38" s="142">
        <v>9</v>
      </c>
      <c r="L38" s="141">
        <v>7</v>
      </c>
      <c r="M38" s="140">
        <f t="shared" si="16"/>
        <v>6779</v>
      </c>
      <c r="N38" s="146">
        <f t="shared" si="17"/>
        <v>0.011506121846880157</v>
      </c>
      <c r="O38" s="145">
        <v>10646</v>
      </c>
      <c r="P38" s="141">
        <v>10258</v>
      </c>
      <c r="Q38" s="142">
        <v>55</v>
      </c>
      <c r="R38" s="141">
        <v>57</v>
      </c>
      <c r="S38" s="140">
        <f t="shared" si="18"/>
        <v>21016</v>
      </c>
      <c r="T38" s="144">
        <f t="shared" si="19"/>
        <v>0.0023010383577926324</v>
      </c>
      <c r="U38" s="143">
        <v>9918</v>
      </c>
      <c r="V38" s="141">
        <v>9713</v>
      </c>
      <c r="W38" s="142">
        <v>41</v>
      </c>
      <c r="X38" s="141">
        <v>42</v>
      </c>
      <c r="Y38" s="140">
        <f t="shared" si="20"/>
        <v>19714</v>
      </c>
      <c r="Z38" s="139">
        <f t="shared" si="21"/>
        <v>0.06604443542660032</v>
      </c>
    </row>
    <row r="39" spans="1:26" ht="21" customHeight="1">
      <c r="A39" s="147" t="s">
        <v>410</v>
      </c>
      <c r="B39" s="374" t="s">
        <v>411</v>
      </c>
      <c r="C39" s="145">
        <v>1513</v>
      </c>
      <c r="D39" s="141">
        <v>1567</v>
      </c>
      <c r="E39" s="142">
        <v>1219</v>
      </c>
      <c r="F39" s="141">
        <v>1316</v>
      </c>
      <c r="G39" s="140">
        <f t="shared" si="6"/>
        <v>5615</v>
      </c>
      <c r="H39" s="144">
        <f t="shared" si="15"/>
        <v>0.0018053745179505349</v>
      </c>
      <c r="I39" s="143">
        <v>799</v>
      </c>
      <c r="J39" s="141">
        <v>814</v>
      </c>
      <c r="K39" s="142">
        <v>1751</v>
      </c>
      <c r="L39" s="141">
        <v>1777</v>
      </c>
      <c r="M39" s="140">
        <f t="shared" si="16"/>
        <v>5141</v>
      </c>
      <c r="N39" s="146">
        <f t="shared" si="17"/>
        <v>0.09219996109706274</v>
      </c>
      <c r="O39" s="145">
        <v>4374</v>
      </c>
      <c r="P39" s="141">
        <v>4339</v>
      </c>
      <c r="Q39" s="142">
        <v>3052</v>
      </c>
      <c r="R39" s="141">
        <v>2987</v>
      </c>
      <c r="S39" s="140">
        <f t="shared" si="18"/>
        <v>14752</v>
      </c>
      <c r="T39" s="144">
        <f t="shared" si="19"/>
        <v>0.0016151940356945618</v>
      </c>
      <c r="U39" s="143">
        <v>2632</v>
      </c>
      <c r="V39" s="141">
        <v>2458</v>
      </c>
      <c r="W39" s="142">
        <v>5274</v>
      </c>
      <c r="X39" s="141">
        <v>5287</v>
      </c>
      <c r="Y39" s="140">
        <f t="shared" si="20"/>
        <v>15651</v>
      </c>
      <c r="Z39" s="139">
        <f t="shared" si="21"/>
        <v>-0.05744041914254683</v>
      </c>
    </row>
    <row r="40" spans="1:26" ht="21" customHeight="1">
      <c r="A40" s="147" t="s">
        <v>412</v>
      </c>
      <c r="B40" s="374" t="s">
        <v>413</v>
      </c>
      <c r="C40" s="145">
        <v>2610</v>
      </c>
      <c r="D40" s="141">
        <v>2617</v>
      </c>
      <c r="E40" s="142">
        <v>22</v>
      </c>
      <c r="F40" s="141">
        <v>20</v>
      </c>
      <c r="G40" s="140">
        <f t="shared" si="6"/>
        <v>5269</v>
      </c>
      <c r="H40" s="144">
        <f t="shared" si="15"/>
        <v>0.001694126150504251</v>
      </c>
      <c r="I40" s="143">
        <v>2494</v>
      </c>
      <c r="J40" s="141">
        <v>2502</v>
      </c>
      <c r="K40" s="142">
        <v>65</v>
      </c>
      <c r="L40" s="141">
        <v>58</v>
      </c>
      <c r="M40" s="140">
        <f t="shared" si="16"/>
        <v>5119</v>
      </c>
      <c r="N40" s="146">
        <f t="shared" si="17"/>
        <v>0.02930259816370384</v>
      </c>
      <c r="O40" s="145">
        <v>7590</v>
      </c>
      <c r="P40" s="141">
        <v>7513</v>
      </c>
      <c r="Q40" s="142">
        <v>106</v>
      </c>
      <c r="R40" s="141">
        <v>93</v>
      </c>
      <c r="S40" s="140">
        <f t="shared" si="18"/>
        <v>15302</v>
      </c>
      <c r="T40" s="144">
        <f t="shared" si="19"/>
        <v>0.001675413444563326</v>
      </c>
      <c r="U40" s="143">
        <v>7594</v>
      </c>
      <c r="V40" s="141">
        <v>7386</v>
      </c>
      <c r="W40" s="142">
        <v>280</v>
      </c>
      <c r="X40" s="141">
        <v>265</v>
      </c>
      <c r="Y40" s="140">
        <f t="shared" si="20"/>
        <v>15525</v>
      </c>
      <c r="Z40" s="139">
        <f t="shared" si="21"/>
        <v>-0.014363929146537835</v>
      </c>
    </row>
    <row r="41" spans="1:26" ht="21" customHeight="1">
      <c r="A41" s="147" t="s">
        <v>414</v>
      </c>
      <c r="B41" s="374" t="s">
        <v>415</v>
      </c>
      <c r="C41" s="145">
        <v>2111</v>
      </c>
      <c r="D41" s="141">
        <v>2068</v>
      </c>
      <c r="E41" s="142">
        <v>476</v>
      </c>
      <c r="F41" s="141">
        <v>445</v>
      </c>
      <c r="G41" s="140">
        <f t="shared" si="6"/>
        <v>5100</v>
      </c>
      <c r="H41" s="144">
        <f t="shared" si="15"/>
        <v>0.0016397880750752855</v>
      </c>
      <c r="I41" s="143">
        <v>1705</v>
      </c>
      <c r="J41" s="141">
        <v>1698</v>
      </c>
      <c r="K41" s="142">
        <v>354</v>
      </c>
      <c r="L41" s="141">
        <v>318</v>
      </c>
      <c r="M41" s="140">
        <f t="shared" si="16"/>
        <v>4075</v>
      </c>
      <c r="N41" s="146">
        <f t="shared" si="17"/>
        <v>0.25153374233128845</v>
      </c>
      <c r="O41" s="145">
        <v>6095</v>
      </c>
      <c r="P41" s="141">
        <v>6040</v>
      </c>
      <c r="Q41" s="142">
        <v>1381</v>
      </c>
      <c r="R41" s="141">
        <v>1315</v>
      </c>
      <c r="S41" s="140">
        <f t="shared" si="18"/>
        <v>14831</v>
      </c>
      <c r="T41" s="144">
        <f t="shared" si="19"/>
        <v>0.0016238437326048026</v>
      </c>
      <c r="U41" s="143">
        <v>4762</v>
      </c>
      <c r="V41" s="141">
        <v>4721</v>
      </c>
      <c r="W41" s="142">
        <v>1066</v>
      </c>
      <c r="X41" s="141">
        <v>1009</v>
      </c>
      <c r="Y41" s="140">
        <f t="shared" si="20"/>
        <v>11558</v>
      </c>
      <c r="Z41" s="139">
        <f t="shared" si="21"/>
        <v>0.28318048105208504</v>
      </c>
    </row>
    <row r="42" spans="1:26" ht="21" customHeight="1">
      <c r="A42" s="147" t="s">
        <v>416</v>
      </c>
      <c r="B42" s="374" t="s">
        <v>417</v>
      </c>
      <c r="C42" s="145">
        <v>2249</v>
      </c>
      <c r="D42" s="141">
        <v>1805</v>
      </c>
      <c r="E42" s="142">
        <v>6</v>
      </c>
      <c r="F42" s="141">
        <v>6</v>
      </c>
      <c r="G42" s="140">
        <f t="shared" si="6"/>
        <v>4066</v>
      </c>
      <c r="H42" s="144">
        <f t="shared" si="15"/>
        <v>0.00130732908103061</v>
      </c>
      <c r="I42" s="143">
        <v>3231</v>
      </c>
      <c r="J42" s="141">
        <v>3890</v>
      </c>
      <c r="K42" s="142"/>
      <c r="L42" s="141"/>
      <c r="M42" s="140">
        <f t="shared" si="16"/>
        <v>7121</v>
      </c>
      <c r="N42" s="146">
        <f t="shared" si="17"/>
        <v>-0.42901277910405844</v>
      </c>
      <c r="O42" s="145">
        <v>7109</v>
      </c>
      <c r="P42" s="141">
        <v>6218</v>
      </c>
      <c r="Q42" s="142">
        <v>9</v>
      </c>
      <c r="R42" s="141">
        <v>9</v>
      </c>
      <c r="S42" s="140">
        <f t="shared" si="18"/>
        <v>13345</v>
      </c>
      <c r="T42" s="144">
        <f t="shared" si="19"/>
        <v>0.0014611418388248325</v>
      </c>
      <c r="U42" s="143">
        <v>7214</v>
      </c>
      <c r="V42" s="141">
        <v>9368</v>
      </c>
      <c r="W42" s="142">
        <v>84</v>
      </c>
      <c r="X42" s="141">
        <v>81</v>
      </c>
      <c r="Y42" s="140">
        <f t="shared" si="20"/>
        <v>16747</v>
      </c>
      <c r="Z42" s="139">
        <f t="shared" si="21"/>
        <v>-0.20314086104974027</v>
      </c>
    </row>
    <row r="43" spans="1:26" ht="21" customHeight="1">
      <c r="A43" s="147" t="s">
        <v>418</v>
      </c>
      <c r="B43" s="374" t="s">
        <v>419</v>
      </c>
      <c r="C43" s="145">
        <v>1362</v>
      </c>
      <c r="D43" s="141">
        <v>1314</v>
      </c>
      <c r="E43" s="142">
        <v>265</v>
      </c>
      <c r="F43" s="141">
        <v>159</v>
      </c>
      <c r="G43" s="140">
        <f t="shared" si="6"/>
        <v>3100</v>
      </c>
      <c r="H43" s="144">
        <f t="shared" si="15"/>
        <v>0.0009967339279869382</v>
      </c>
      <c r="I43" s="143">
        <v>1266</v>
      </c>
      <c r="J43" s="141">
        <v>1252</v>
      </c>
      <c r="K43" s="142">
        <v>312</v>
      </c>
      <c r="L43" s="141">
        <v>301</v>
      </c>
      <c r="M43" s="140">
        <f t="shared" si="16"/>
        <v>3131</v>
      </c>
      <c r="N43" s="146">
        <f t="shared" si="17"/>
        <v>-0.00990099009900991</v>
      </c>
      <c r="O43" s="145">
        <v>4013</v>
      </c>
      <c r="P43" s="141">
        <v>4121</v>
      </c>
      <c r="Q43" s="142">
        <v>552</v>
      </c>
      <c r="R43" s="141">
        <v>449</v>
      </c>
      <c r="S43" s="140">
        <f t="shared" si="18"/>
        <v>9135</v>
      </c>
      <c r="T43" s="144">
        <f t="shared" si="19"/>
        <v>0.0010001896363930195</v>
      </c>
      <c r="U43" s="143">
        <v>3563</v>
      </c>
      <c r="V43" s="141">
        <v>3703</v>
      </c>
      <c r="W43" s="142">
        <v>722</v>
      </c>
      <c r="X43" s="141">
        <v>767</v>
      </c>
      <c r="Y43" s="140">
        <f t="shared" si="20"/>
        <v>8755</v>
      </c>
      <c r="Z43" s="139">
        <f t="shared" si="21"/>
        <v>0.043403769274700243</v>
      </c>
    </row>
    <row r="44" spans="1:26" ht="21" customHeight="1">
      <c r="A44" s="147" t="s">
        <v>420</v>
      </c>
      <c r="B44" s="374" t="s">
        <v>421</v>
      </c>
      <c r="C44" s="145">
        <v>1468</v>
      </c>
      <c r="D44" s="141">
        <v>1514</v>
      </c>
      <c r="E44" s="142">
        <v>35</v>
      </c>
      <c r="F44" s="141">
        <v>33</v>
      </c>
      <c r="G44" s="140">
        <f t="shared" si="6"/>
        <v>3050</v>
      </c>
      <c r="H44" s="144">
        <f t="shared" si="15"/>
        <v>0.0009806575743097296</v>
      </c>
      <c r="I44" s="143">
        <v>1145</v>
      </c>
      <c r="J44" s="141">
        <v>1357</v>
      </c>
      <c r="K44" s="142">
        <v>40</v>
      </c>
      <c r="L44" s="141">
        <v>39</v>
      </c>
      <c r="M44" s="140">
        <f t="shared" si="16"/>
        <v>2581</v>
      </c>
      <c r="N44" s="146">
        <f t="shared" si="17"/>
        <v>0.1817125145292522</v>
      </c>
      <c r="O44" s="145">
        <v>4904</v>
      </c>
      <c r="P44" s="141">
        <v>4351</v>
      </c>
      <c r="Q44" s="142">
        <v>180</v>
      </c>
      <c r="R44" s="141">
        <v>135</v>
      </c>
      <c r="S44" s="140">
        <f t="shared" si="18"/>
        <v>9570</v>
      </c>
      <c r="T44" s="144">
        <f t="shared" si="19"/>
        <v>0.0010478177143164965</v>
      </c>
      <c r="U44" s="143">
        <v>4738</v>
      </c>
      <c r="V44" s="141">
        <v>4290</v>
      </c>
      <c r="W44" s="142">
        <v>188</v>
      </c>
      <c r="X44" s="141">
        <v>179</v>
      </c>
      <c r="Y44" s="140">
        <f t="shared" si="20"/>
        <v>9395</v>
      </c>
      <c r="Z44" s="139">
        <f t="shared" si="21"/>
        <v>0.018626929217669064</v>
      </c>
    </row>
    <row r="45" spans="1:26" ht="21" customHeight="1">
      <c r="A45" s="147" t="s">
        <v>422</v>
      </c>
      <c r="B45" s="374" t="s">
        <v>423</v>
      </c>
      <c r="C45" s="145">
        <v>1450</v>
      </c>
      <c r="D45" s="141">
        <v>1395</v>
      </c>
      <c r="E45" s="142">
        <v>24</v>
      </c>
      <c r="F45" s="141">
        <v>21</v>
      </c>
      <c r="G45" s="140">
        <f t="shared" si="6"/>
        <v>2890</v>
      </c>
      <c r="H45" s="144">
        <f t="shared" si="15"/>
        <v>0.0009292132425426619</v>
      </c>
      <c r="I45" s="143">
        <v>1396</v>
      </c>
      <c r="J45" s="141">
        <v>1365</v>
      </c>
      <c r="K45" s="142">
        <v>108</v>
      </c>
      <c r="L45" s="141">
        <v>109</v>
      </c>
      <c r="M45" s="140">
        <f t="shared" si="16"/>
        <v>2978</v>
      </c>
      <c r="N45" s="146">
        <f t="shared" si="17"/>
        <v>-0.029550033579583634</v>
      </c>
      <c r="O45" s="145">
        <v>3688</v>
      </c>
      <c r="P45" s="141">
        <v>3593</v>
      </c>
      <c r="Q45" s="142">
        <v>80</v>
      </c>
      <c r="R45" s="141">
        <v>84</v>
      </c>
      <c r="S45" s="140">
        <f t="shared" si="18"/>
        <v>7445</v>
      </c>
      <c r="T45" s="144">
        <f t="shared" si="19"/>
        <v>0.0008151518164144531</v>
      </c>
      <c r="U45" s="143">
        <v>3660</v>
      </c>
      <c r="V45" s="141">
        <v>3417</v>
      </c>
      <c r="W45" s="142">
        <v>213</v>
      </c>
      <c r="X45" s="141">
        <v>237</v>
      </c>
      <c r="Y45" s="140">
        <f t="shared" si="20"/>
        <v>7527</v>
      </c>
      <c r="Z45" s="139">
        <f t="shared" si="21"/>
        <v>-0.010894114521057485</v>
      </c>
    </row>
    <row r="46" spans="1:26" ht="21" customHeight="1">
      <c r="A46" s="147" t="s">
        <v>424</v>
      </c>
      <c r="B46" s="374" t="s">
        <v>425</v>
      </c>
      <c r="C46" s="145">
        <v>1178</v>
      </c>
      <c r="D46" s="141">
        <v>1103</v>
      </c>
      <c r="E46" s="142">
        <v>335</v>
      </c>
      <c r="F46" s="141">
        <v>226</v>
      </c>
      <c r="G46" s="140">
        <f t="shared" si="6"/>
        <v>2842</v>
      </c>
      <c r="H46" s="144">
        <f t="shared" si="15"/>
        <v>0.0009137799430125415</v>
      </c>
      <c r="I46" s="143">
        <v>883</v>
      </c>
      <c r="J46" s="141">
        <v>864</v>
      </c>
      <c r="K46" s="142">
        <v>116</v>
      </c>
      <c r="L46" s="141">
        <v>196</v>
      </c>
      <c r="M46" s="140">
        <f t="shared" si="16"/>
        <v>2059</v>
      </c>
      <c r="N46" s="146">
        <f t="shared" si="17"/>
        <v>0.380281690140845</v>
      </c>
      <c r="O46" s="145">
        <v>3587</v>
      </c>
      <c r="P46" s="141">
        <v>3384</v>
      </c>
      <c r="Q46" s="142">
        <v>1075</v>
      </c>
      <c r="R46" s="141">
        <v>674</v>
      </c>
      <c r="S46" s="140">
        <f t="shared" si="18"/>
        <v>8720</v>
      </c>
      <c r="T46" s="144">
        <f t="shared" si="19"/>
        <v>0.0009547513551556792</v>
      </c>
      <c r="U46" s="143">
        <v>3003</v>
      </c>
      <c r="V46" s="141">
        <v>2554</v>
      </c>
      <c r="W46" s="142">
        <v>813</v>
      </c>
      <c r="X46" s="141">
        <v>647</v>
      </c>
      <c r="Y46" s="140">
        <f t="shared" si="20"/>
        <v>7017</v>
      </c>
      <c r="Z46" s="139">
        <f t="shared" si="21"/>
        <v>0.24269630896394467</v>
      </c>
    </row>
    <row r="47" spans="1:26" ht="21" customHeight="1">
      <c r="A47" s="147" t="s">
        <v>426</v>
      </c>
      <c r="B47" s="374" t="s">
        <v>426</v>
      </c>
      <c r="C47" s="145">
        <v>898</v>
      </c>
      <c r="D47" s="141">
        <v>863</v>
      </c>
      <c r="E47" s="142">
        <v>258</v>
      </c>
      <c r="F47" s="141">
        <v>225</v>
      </c>
      <c r="G47" s="140">
        <f t="shared" si="6"/>
        <v>2244</v>
      </c>
      <c r="H47" s="144">
        <f t="shared" si="15"/>
        <v>0.0007215067530331257</v>
      </c>
      <c r="I47" s="143">
        <v>447</v>
      </c>
      <c r="J47" s="141">
        <v>484</v>
      </c>
      <c r="K47" s="142">
        <v>241</v>
      </c>
      <c r="L47" s="141">
        <v>197</v>
      </c>
      <c r="M47" s="140">
        <f t="shared" si="16"/>
        <v>1369</v>
      </c>
      <c r="N47" s="146">
        <f t="shared" si="17"/>
        <v>0.6391526661796931</v>
      </c>
      <c r="O47" s="145">
        <v>2168</v>
      </c>
      <c r="P47" s="141">
        <v>2193</v>
      </c>
      <c r="Q47" s="142">
        <v>467</v>
      </c>
      <c r="R47" s="141">
        <v>460</v>
      </c>
      <c r="S47" s="140">
        <f t="shared" si="18"/>
        <v>5288</v>
      </c>
      <c r="T47" s="144">
        <f t="shared" si="19"/>
        <v>0.0005789822438145908</v>
      </c>
      <c r="U47" s="143">
        <v>1292</v>
      </c>
      <c r="V47" s="141">
        <v>1388</v>
      </c>
      <c r="W47" s="142">
        <v>563</v>
      </c>
      <c r="X47" s="141">
        <v>523</v>
      </c>
      <c r="Y47" s="140">
        <f t="shared" si="20"/>
        <v>3766</v>
      </c>
      <c r="Z47" s="139">
        <f t="shared" si="21"/>
        <v>0.40414232607541156</v>
      </c>
    </row>
    <row r="48" spans="1:26" ht="21" customHeight="1">
      <c r="A48" s="147" t="s">
        <v>427</v>
      </c>
      <c r="B48" s="374" t="s">
        <v>427</v>
      </c>
      <c r="C48" s="145">
        <v>563</v>
      </c>
      <c r="D48" s="141">
        <v>515</v>
      </c>
      <c r="E48" s="142">
        <v>672</v>
      </c>
      <c r="F48" s="141">
        <v>492</v>
      </c>
      <c r="G48" s="140">
        <f t="shared" si="6"/>
        <v>2242</v>
      </c>
      <c r="H48" s="144">
        <f aca="true" t="shared" si="22" ref="H48:H61">G48/$G$9</f>
        <v>0.0007208636988860373</v>
      </c>
      <c r="I48" s="143">
        <v>360</v>
      </c>
      <c r="J48" s="141">
        <v>363</v>
      </c>
      <c r="K48" s="142">
        <v>618</v>
      </c>
      <c r="L48" s="141">
        <v>638</v>
      </c>
      <c r="M48" s="140">
        <f aca="true" t="shared" si="23" ref="M48:M61">SUM(I48:L48)</f>
        <v>1979</v>
      </c>
      <c r="N48" s="146">
        <f aca="true" t="shared" si="24" ref="N48:N61">IF(ISERROR(G48/M48-1),"         /0",(G48/M48-1))</f>
        <v>0.13289540171803949</v>
      </c>
      <c r="O48" s="145">
        <v>1397</v>
      </c>
      <c r="P48" s="141">
        <v>1434</v>
      </c>
      <c r="Q48" s="142">
        <v>1924</v>
      </c>
      <c r="R48" s="141">
        <v>1636</v>
      </c>
      <c r="S48" s="140">
        <f aca="true" t="shared" si="25" ref="S48:S61">SUM(O48:R48)</f>
        <v>6391</v>
      </c>
      <c r="T48" s="144">
        <f aca="true" t="shared" si="26" ref="T48:T61">S48/$S$9</f>
        <v>0.0006997495310550396</v>
      </c>
      <c r="U48" s="143">
        <v>939</v>
      </c>
      <c r="V48" s="141">
        <v>1095</v>
      </c>
      <c r="W48" s="142">
        <v>1750</v>
      </c>
      <c r="X48" s="141">
        <v>1715</v>
      </c>
      <c r="Y48" s="140">
        <f aca="true" t="shared" si="27" ref="Y48:Y61">SUM(U48:X48)</f>
        <v>5499</v>
      </c>
      <c r="Z48" s="139">
        <f aca="true" t="shared" si="28" ref="Z48:Z61">IF(ISERROR(S48/Y48-1),"         /0",IF(S48/Y48&gt;5,"  *  ",(S48/Y48-1)))</f>
        <v>0.16221131114748144</v>
      </c>
    </row>
    <row r="49" spans="1:26" ht="21" customHeight="1">
      <c r="A49" s="147" t="s">
        <v>428</v>
      </c>
      <c r="B49" s="374" t="s">
        <v>429</v>
      </c>
      <c r="C49" s="145">
        <v>673</v>
      </c>
      <c r="D49" s="141">
        <v>634</v>
      </c>
      <c r="E49" s="142">
        <v>372</v>
      </c>
      <c r="F49" s="141">
        <v>318</v>
      </c>
      <c r="G49" s="140">
        <f t="shared" si="6"/>
        <v>1997</v>
      </c>
      <c r="H49" s="144">
        <f t="shared" si="22"/>
        <v>0.0006420895658677148</v>
      </c>
      <c r="I49" s="143">
        <v>659</v>
      </c>
      <c r="J49" s="141">
        <v>664</v>
      </c>
      <c r="K49" s="142">
        <v>228</v>
      </c>
      <c r="L49" s="141">
        <v>227</v>
      </c>
      <c r="M49" s="140">
        <f t="shared" si="23"/>
        <v>1778</v>
      </c>
      <c r="N49" s="146">
        <f t="shared" si="24"/>
        <v>0.12317210348706409</v>
      </c>
      <c r="O49" s="145">
        <v>2371</v>
      </c>
      <c r="P49" s="141">
        <v>2295</v>
      </c>
      <c r="Q49" s="142">
        <v>1065</v>
      </c>
      <c r="R49" s="141">
        <v>924</v>
      </c>
      <c r="S49" s="140">
        <f t="shared" si="25"/>
        <v>6655</v>
      </c>
      <c r="T49" s="144">
        <f t="shared" si="26"/>
        <v>0.0007286548473120465</v>
      </c>
      <c r="U49" s="143">
        <v>2033</v>
      </c>
      <c r="V49" s="141">
        <v>2024</v>
      </c>
      <c r="W49" s="142">
        <v>780</v>
      </c>
      <c r="X49" s="141">
        <v>603</v>
      </c>
      <c r="Y49" s="140">
        <f t="shared" si="27"/>
        <v>5440</v>
      </c>
      <c r="Z49" s="139">
        <f t="shared" si="28"/>
        <v>0.22334558823529416</v>
      </c>
    </row>
    <row r="50" spans="1:26" ht="21" customHeight="1">
      <c r="A50" s="147" t="s">
        <v>430</v>
      </c>
      <c r="B50" s="374" t="s">
        <v>431</v>
      </c>
      <c r="C50" s="145">
        <v>858</v>
      </c>
      <c r="D50" s="141">
        <v>906</v>
      </c>
      <c r="E50" s="142">
        <v>60</v>
      </c>
      <c r="F50" s="141">
        <v>65</v>
      </c>
      <c r="G50" s="140">
        <f t="shared" si="6"/>
        <v>1889</v>
      </c>
      <c r="H50" s="144">
        <f t="shared" si="22"/>
        <v>0.000607364641924944</v>
      </c>
      <c r="I50" s="143">
        <v>1051</v>
      </c>
      <c r="J50" s="141">
        <v>1042</v>
      </c>
      <c r="K50" s="142">
        <v>30</v>
      </c>
      <c r="L50" s="141">
        <v>34</v>
      </c>
      <c r="M50" s="140">
        <f t="shared" si="23"/>
        <v>2157</v>
      </c>
      <c r="N50" s="146">
        <f t="shared" si="24"/>
        <v>-0.124246638850255</v>
      </c>
      <c r="O50" s="145">
        <v>2797</v>
      </c>
      <c r="P50" s="141">
        <v>3053</v>
      </c>
      <c r="Q50" s="142">
        <v>201</v>
      </c>
      <c r="R50" s="141">
        <v>268</v>
      </c>
      <c r="S50" s="140">
        <f t="shared" si="25"/>
        <v>6319</v>
      </c>
      <c r="T50" s="144">
        <f t="shared" si="26"/>
        <v>0.0006918662629849469</v>
      </c>
      <c r="U50" s="143">
        <v>3099</v>
      </c>
      <c r="V50" s="141">
        <v>3261</v>
      </c>
      <c r="W50" s="142">
        <v>65</v>
      </c>
      <c r="X50" s="141">
        <v>80</v>
      </c>
      <c r="Y50" s="140">
        <f t="shared" si="27"/>
        <v>6505</v>
      </c>
      <c r="Z50" s="139">
        <f t="shared" si="28"/>
        <v>-0.02859338970023062</v>
      </c>
    </row>
    <row r="51" spans="1:26" ht="21" customHeight="1">
      <c r="A51" s="147" t="s">
        <v>432</v>
      </c>
      <c r="B51" s="374" t="s">
        <v>432</v>
      </c>
      <c r="C51" s="145">
        <v>415</v>
      </c>
      <c r="D51" s="141">
        <v>458</v>
      </c>
      <c r="E51" s="142">
        <v>483</v>
      </c>
      <c r="F51" s="141">
        <v>436</v>
      </c>
      <c r="G51" s="140">
        <f t="shared" si="6"/>
        <v>1792</v>
      </c>
      <c r="H51" s="144">
        <f t="shared" si="22"/>
        <v>0.0005761765157911592</v>
      </c>
      <c r="I51" s="143">
        <v>540</v>
      </c>
      <c r="J51" s="141">
        <v>652</v>
      </c>
      <c r="K51" s="142">
        <v>766</v>
      </c>
      <c r="L51" s="141">
        <v>644</v>
      </c>
      <c r="M51" s="140">
        <f t="shared" si="23"/>
        <v>2602</v>
      </c>
      <c r="N51" s="146">
        <f t="shared" si="24"/>
        <v>-0.3112990007686395</v>
      </c>
      <c r="O51" s="145">
        <v>1169</v>
      </c>
      <c r="P51" s="141">
        <v>1345</v>
      </c>
      <c r="Q51" s="142">
        <v>1359</v>
      </c>
      <c r="R51" s="141">
        <v>1305</v>
      </c>
      <c r="S51" s="140">
        <f t="shared" si="25"/>
        <v>5178</v>
      </c>
      <c r="T51" s="144">
        <f t="shared" si="26"/>
        <v>0.000566938362040838</v>
      </c>
      <c r="U51" s="143">
        <v>1700</v>
      </c>
      <c r="V51" s="141">
        <v>2265</v>
      </c>
      <c r="W51" s="142">
        <v>2071</v>
      </c>
      <c r="X51" s="141">
        <v>1789</v>
      </c>
      <c r="Y51" s="140">
        <f t="shared" si="27"/>
        <v>7825</v>
      </c>
      <c r="Z51" s="139">
        <f t="shared" si="28"/>
        <v>-0.33827476038338655</v>
      </c>
    </row>
    <row r="52" spans="1:26" ht="21" customHeight="1">
      <c r="A52" s="147" t="s">
        <v>433</v>
      </c>
      <c r="B52" s="374" t="s">
        <v>434</v>
      </c>
      <c r="C52" s="145">
        <v>731</v>
      </c>
      <c r="D52" s="141">
        <v>861</v>
      </c>
      <c r="E52" s="142">
        <v>0</v>
      </c>
      <c r="F52" s="141">
        <v>0</v>
      </c>
      <c r="G52" s="140">
        <f t="shared" si="6"/>
        <v>1592</v>
      </c>
      <c r="H52" s="144">
        <f t="shared" si="22"/>
        <v>0.0005118711010823245</v>
      </c>
      <c r="I52" s="143">
        <v>1510</v>
      </c>
      <c r="J52" s="141">
        <v>1131</v>
      </c>
      <c r="K52" s="142"/>
      <c r="L52" s="141"/>
      <c r="M52" s="140">
        <f t="shared" si="23"/>
        <v>2641</v>
      </c>
      <c r="N52" s="146">
        <f t="shared" si="24"/>
        <v>-0.3971980310488451</v>
      </c>
      <c r="O52" s="145">
        <v>2132</v>
      </c>
      <c r="P52" s="141">
        <v>2357</v>
      </c>
      <c r="Q52" s="142"/>
      <c r="R52" s="141"/>
      <c r="S52" s="140">
        <f t="shared" si="25"/>
        <v>4489</v>
      </c>
      <c r="T52" s="144">
        <f t="shared" si="26"/>
        <v>0.0004914998662034225</v>
      </c>
      <c r="U52" s="143">
        <v>3605</v>
      </c>
      <c r="V52" s="141">
        <v>2900</v>
      </c>
      <c r="W52" s="142"/>
      <c r="X52" s="141"/>
      <c r="Y52" s="140">
        <f t="shared" si="27"/>
        <v>6505</v>
      </c>
      <c r="Z52" s="139">
        <f t="shared" si="28"/>
        <v>-0.3099154496541122</v>
      </c>
    </row>
    <row r="53" spans="1:26" ht="21" customHeight="1">
      <c r="A53" s="147" t="s">
        <v>435</v>
      </c>
      <c r="B53" s="374" t="s">
        <v>436</v>
      </c>
      <c r="C53" s="145">
        <v>446</v>
      </c>
      <c r="D53" s="141">
        <v>458</v>
      </c>
      <c r="E53" s="142">
        <v>366</v>
      </c>
      <c r="F53" s="141">
        <v>315</v>
      </c>
      <c r="G53" s="140">
        <f t="shared" si="6"/>
        <v>1585</v>
      </c>
      <c r="H53" s="144">
        <f t="shared" si="22"/>
        <v>0.0005096204115675152</v>
      </c>
      <c r="I53" s="143">
        <v>404</v>
      </c>
      <c r="J53" s="141">
        <v>378</v>
      </c>
      <c r="K53" s="142">
        <v>217</v>
      </c>
      <c r="L53" s="141">
        <v>271</v>
      </c>
      <c r="M53" s="140">
        <f t="shared" si="23"/>
        <v>1270</v>
      </c>
      <c r="N53" s="146">
        <f t="shared" si="24"/>
        <v>0.24803149606299213</v>
      </c>
      <c r="O53" s="145">
        <v>1703</v>
      </c>
      <c r="P53" s="141">
        <v>1324</v>
      </c>
      <c r="Q53" s="142">
        <v>1171</v>
      </c>
      <c r="R53" s="141">
        <v>712</v>
      </c>
      <c r="S53" s="140">
        <f t="shared" si="25"/>
        <v>4910</v>
      </c>
      <c r="T53" s="144">
        <f t="shared" si="26"/>
        <v>0.0005375950864466038</v>
      </c>
      <c r="U53" s="143">
        <v>1569</v>
      </c>
      <c r="V53" s="141">
        <v>1166</v>
      </c>
      <c r="W53" s="142">
        <v>1290</v>
      </c>
      <c r="X53" s="141">
        <v>1122</v>
      </c>
      <c r="Y53" s="140">
        <f t="shared" si="27"/>
        <v>5147</v>
      </c>
      <c r="Z53" s="139">
        <f t="shared" si="28"/>
        <v>-0.04604624052846318</v>
      </c>
    </row>
    <row r="54" spans="1:26" ht="21" customHeight="1">
      <c r="A54" s="147" t="s">
        <v>437</v>
      </c>
      <c r="B54" s="374" t="s">
        <v>437</v>
      </c>
      <c r="C54" s="145">
        <v>251</v>
      </c>
      <c r="D54" s="141">
        <v>232</v>
      </c>
      <c r="E54" s="142">
        <v>429</v>
      </c>
      <c r="F54" s="141">
        <v>420</v>
      </c>
      <c r="G54" s="140">
        <f t="shared" si="6"/>
        <v>1332</v>
      </c>
      <c r="H54" s="144">
        <f t="shared" si="22"/>
        <v>0.00042827406196083926</v>
      </c>
      <c r="I54" s="143">
        <v>154</v>
      </c>
      <c r="J54" s="141">
        <v>165</v>
      </c>
      <c r="K54" s="142">
        <v>169</v>
      </c>
      <c r="L54" s="141">
        <v>188</v>
      </c>
      <c r="M54" s="140">
        <f t="shared" si="23"/>
        <v>676</v>
      </c>
      <c r="N54" s="146">
        <f t="shared" si="24"/>
        <v>0.970414201183432</v>
      </c>
      <c r="O54" s="145">
        <v>999</v>
      </c>
      <c r="P54" s="141">
        <v>782</v>
      </c>
      <c r="Q54" s="142">
        <v>1107</v>
      </c>
      <c r="R54" s="141">
        <v>946</v>
      </c>
      <c r="S54" s="140">
        <f t="shared" si="25"/>
        <v>3834</v>
      </c>
      <c r="T54" s="144">
        <f t="shared" si="26"/>
        <v>0.0004197840247324397</v>
      </c>
      <c r="U54" s="143">
        <v>993</v>
      </c>
      <c r="V54" s="141">
        <v>797</v>
      </c>
      <c r="W54" s="142">
        <v>1187</v>
      </c>
      <c r="X54" s="141">
        <v>956</v>
      </c>
      <c r="Y54" s="140">
        <f t="shared" si="27"/>
        <v>3933</v>
      </c>
      <c r="Z54" s="139">
        <f t="shared" si="28"/>
        <v>-0.02517162471395884</v>
      </c>
    </row>
    <row r="55" spans="1:26" ht="21" customHeight="1">
      <c r="A55" s="147" t="s">
        <v>438</v>
      </c>
      <c r="B55" s="374" t="s">
        <v>438</v>
      </c>
      <c r="C55" s="145">
        <v>0</v>
      </c>
      <c r="D55" s="141">
        <v>0</v>
      </c>
      <c r="E55" s="142">
        <v>599</v>
      </c>
      <c r="F55" s="141">
        <v>524</v>
      </c>
      <c r="G55" s="140">
        <f t="shared" si="6"/>
        <v>1123</v>
      </c>
      <c r="H55" s="144">
        <f t="shared" si="22"/>
        <v>0.000361074903590107</v>
      </c>
      <c r="I55" s="143"/>
      <c r="J55" s="141"/>
      <c r="K55" s="142">
        <v>141</v>
      </c>
      <c r="L55" s="141">
        <v>182</v>
      </c>
      <c r="M55" s="140">
        <f t="shared" si="23"/>
        <v>323</v>
      </c>
      <c r="N55" s="146">
        <f t="shared" si="24"/>
        <v>2.476780185758514</v>
      </c>
      <c r="O55" s="145"/>
      <c r="P55" s="141"/>
      <c r="Q55" s="142">
        <v>1429</v>
      </c>
      <c r="R55" s="141">
        <v>1532</v>
      </c>
      <c r="S55" s="140">
        <f t="shared" si="25"/>
        <v>2961</v>
      </c>
      <c r="T55" s="144">
        <f t="shared" si="26"/>
        <v>0.00032419939938256495</v>
      </c>
      <c r="U55" s="143"/>
      <c r="V55" s="141"/>
      <c r="W55" s="142">
        <v>665</v>
      </c>
      <c r="X55" s="141">
        <v>716</v>
      </c>
      <c r="Y55" s="140">
        <f t="shared" si="27"/>
        <v>1381</v>
      </c>
      <c r="Z55" s="139">
        <f t="shared" si="28"/>
        <v>1.1440984793627806</v>
      </c>
    </row>
    <row r="56" spans="1:26" ht="21" customHeight="1">
      <c r="A56" s="147" t="s">
        <v>439</v>
      </c>
      <c r="B56" s="374" t="s">
        <v>440</v>
      </c>
      <c r="C56" s="145">
        <v>376</v>
      </c>
      <c r="D56" s="141">
        <v>372</v>
      </c>
      <c r="E56" s="142">
        <v>76</v>
      </c>
      <c r="F56" s="141">
        <v>147</v>
      </c>
      <c r="G56" s="140">
        <f t="shared" si="6"/>
        <v>971</v>
      </c>
      <c r="H56" s="144">
        <f t="shared" si="22"/>
        <v>0.0003122027884113926</v>
      </c>
      <c r="I56" s="143">
        <v>326</v>
      </c>
      <c r="J56" s="141">
        <v>336</v>
      </c>
      <c r="K56" s="142">
        <v>46</v>
      </c>
      <c r="L56" s="141">
        <v>60</v>
      </c>
      <c r="M56" s="140">
        <f t="shared" si="23"/>
        <v>768</v>
      </c>
      <c r="N56" s="146">
        <f t="shared" si="24"/>
        <v>0.26432291666666674</v>
      </c>
      <c r="O56" s="145">
        <v>1074</v>
      </c>
      <c r="P56" s="141">
        <v>1250</v>
      </c>
      <c r="Q56" s="142">
        <v>327</v>
      </c>
      <c r="R56" s="141">
        <v>380</v>
      </c>
      <c r="S56" s="140">
        <f t="shared" si="25"/>
        <v>3031</v>
      </c>
      <c r="T56" s="144">
        <f t="shared" si="26"/>
        <v>0.000331863687784044</v>
      </c>
      <c r="U56" s="143">
        <v>979</v>
      </c>
      <c r="V56" s="141">
        <v>981</v>
      </c>
      <c r="W56" s="142">
        <v>240</v>
      </c>
      <c r="X56" s="141">
        <v>262</v>
      </c>
      <c r="Y56" s="140">
        <f t="shared" si="27"/>
        <v>2462</v>
      </c>
      <c r="Z56" s="139">
        <f t="shared" si="28"/>
        <v>0.23111291632818842</v>
      </c>
    </row>
    <row r="57" spans="1:26" ht="21" customHeight="1">
      <c r="A57" s="147" t="s">
        <v>418</v>
      </c>
      <c r="B57" s="374" t="s">
        <v>441</v>
      </c>
      <c r="C57" s="145">
        <v>0</v>
      </c>
      <c r="D57" s="141">
        <v>0</v>
      </c>
      <c r="E57" s="142">
        <v>407</v>
      </c>
      <c r="F57" s="141">
        <v>561</v>
      </c>
      <c r="G57" s="140">
        <f t="shared" si="6"/>
        <v>968</v>
      </c>
      <c r="H57" s="144">
        <f t="shared" si="22"/>
        <v>0.0003112382071907601</v>
      </c>
      <c r="I57" s="143"/>
      <c r="J57" s="141"/>
      <c r="K57" s="142">
        <v>541</v>
      </c>
      <c r="L57" s="141">
        <v>560</v>
      </c>
      <c r="M57" s="140">
        <f t="shared" si="23"/>
        <v>1101</v>
      </c>
      <c r="N57" s="146">
        <f t="shared" si="24"/>
        <v>-0.12079927338782925</v>
      </c>
      <c r="O57" s="145"/>
      <c r="P57" s="141"/>
      <c r="Q57" s="142">
        <v>1187</v>
      </c>
      <c r="R57" s="141">
        <v>1527</v>
      </c>
      <c r="S57" s="140">
        <f t="shared" si="25"/>
        <v>2714</v>
      </c>
      <c r="T57" s="144">
        <f t="shared" si="26"/>
        <v>0.0002971554103087745</v>
      </c>
      <c r="U57" s="143"/>
      <c r="V57" s="141"/>
      <c r="W57" s="142">
        <v>1477</v>
      </c>
      <c r="X57" s="141">
        <v>1503</v>
      </c>
      <c r="Y57" s="140">
        <f t="shared" si="27"/>
        <v>2980</v>
      </c>
      <c r="Z57" s="139">
        <f t="shared" si="28"/>
        <v>-0.0892617449664429</v>
      </c>
    </row>
    <row r="58" spans="1:26" ht="21" customHeight="1">
      <c r="A58" s="147" t="s">
        <v>442</v>
      </c>
      <c r="B58" s="374" t="s">
        <v>442</v>
      </c>
      <c r="C58" s="145">
        <v>406</v>
      </c>
      <c r="D58" s="141">
        <v>391</v>
      </c>
      <c r="E58" s="142">
        <v>34</v>
      </c>
      <c r="F58" s="141">
        <v>32</v>
      </c>
      <c r="G58" s="140">
        <f t="shared" si="6"/>
        <v>863</v>
      </c>
      <c r="H58" s="144">
        <f t="shared" si="22"/>
        <v>0.00027747786446862184</v>
      </c>
      <c r="I58" s="143">
        <v>407</v>
      </c>
      <c r="J58" s="141">
        <v>432</v>
      </c>
      <c r="K58" s="142">
        <v>4</v>
      </c>
      <c r="L58" s="141">
        <v>4</v>
      </c>
      <c r="M58" s="140">
        <f t="shared" si="23"/>
        <v>847</v>
      </c>
      <c r="N58" s="146">
        <f t="shared" si="24"/>
        <v>0.018890200708382432</v>
      </c>
      <c r="O58" s="145">
        <v>1281</v>
      </c>
      <c r="P58" s="141">
        <v>1186</v>
      </c>
      <c r="Q58" s="142">
        <v>70</v>
      </c>
      <c r="R58" s="141">
        <v>69</v>
      </c>
      <c r="S58" s="140">
        <f t="shared" si="25"/>
        <v>2606</v>
      </c>
      <c r="T58" s="144">
        <f t="shared" si="26"/>
        <v>0.00028533050820363535</v>
      </c>
      <c r="U58" s="143">
        <v>1183</v>
      </c>
      <c r="V58" s="141">
        <v>1185</v>
      </c>
      <c r="W58" s="142">
        <v>59</v>
      </c>
      <c r="X58" s="141">
        <v>45</v>
      </c>
      <c r="Y58" s="140">
        <f t="shared" si="27"/>
        <v>2472</v>
      </c>
      <c r="Z58" s="139">
        <f t="shared" si="28"/>
        <v>0.05420711974110026</v>
      </c>
    </row>
    <row r="59" spans="1:26" ht="21" customHeight="1">
      <c r="A59" s="147" t="s">
        <v>443</v>
      </c>
      <c r="B59" s="374" t="s">
        <v>444</v>
      </c>
      <c r="C59" s="145">
        <v>45</v>
      </c>
      <c r="D59" s="141">
        <v>40</v>
      </c>
      <c r="E59" s="142">
        <v>407</v>
      </c>
      <c r="F59" s="141">
        <v>371</v>
      </c>
      <c r="G59" s="140">
        <f t="shared" si="6"/>
        <v>863</v>
      </c>
      <c r="H59" s="144">
        <f t="shared" si="22"/>
        <v>0.00027747786446862184</v>
      </c>
      <c r="I59" s="143">
        <v>21</v>
      </c>
      <c r="J59" s="141">
        <v>35</v>
      </c>
      <c r="K59" s="142">
        <v>81</v>
      </c>
      <c r="L59" s="141">
        <v>249</v>
      </c>
      <c r="M59" s="140">
        <f t="shared" si="23"/>
        <v>386</v>
      </c>
      <c r="N59" s="146">
        <f t="shared" si="24"/>
        <v>1.2357512953367875</v>
      </c>
      <c r="O59" s="145">
        <v>141</v>
      </c>
      <c r="P59" s="141">
        <v>132</v>
      </c>
      <c r="Q59" s="142">
        <v>1151</v>
      </c>
      <c r="R59" s="141">
        <v>1123</v>
      </c>
      <c r="S59" s="140">
        <f t="shared" si="25"/>
        <v>2547</v>
      </c>
      <c r="T59" s="144">
        <f t="shared" si="26"/>
        <v>0.00027887060797953154</v>
      </c>
      <c r="U59" s="143">
        <v>21</v>
      </c>
      <c r="V59" s="141">
        <v>126</v>
      </c>
      <c r="W59" s="142">
        <v>460</v>
      </c>
      <c r="X59" s="141">
        <v>858</v>
      </c>
      <c r="Y59" s="140">
        <f t="shared" si="27"/>
        <v>1465</v>
      </c>
      <c r="Z59" s="139">
        <f t="shared" si="28"/>
        <v>0.7385665529010239</v>
      </c>
    </row>
    <row r="60" spans="1:26" ht="21" customHeight="1">
      <c r="A60" s="147" t="s">
        <v>445</v>
      </c>
      <c r="B60" s="374" t="s">
        <v>445</v>
      </c>
      <c r="C60" s="145">
        <v>388</v>
      </c>
      <c r="D60" s="141">
        <v>431</v>
      </c>
      <c r="E60" s="142">
        <v>9</v>
      </c>
      <c r="F60" s="141">
        <v>11</v>
      </c>
      <c r="G60" s="140">
        <f t="shared" si="6"/>
        <v>839</v>
      </c>
      <c r="H60" s="144">
        <f t="shared" si="22"/>
        <v>0.00026976121470356166</v>
      </c>
      <c r="I60" s="143">
        <v>233</v>
      </c>
      <c r="J60" s="141">
        <v>219</v>
      </c>
      <c r="K60" s="142">
        <v>14</v>
      </c>
      <c r="L60" s="141">
        <v>6</v>
      </c>
      <c r="M60" s="140">
        <f t="shared" si="23"/>
        <v>472</v>
      </c>
      <c r="N60" s="146">
        <f t="shared" si="24"/>
        <v>0.777542372881356</v>
      </c>
      <c r="O60" s="145">
        <v>1133</v>
      </c>
      <c r="P60" s="141">
        <v>956</v>
      </c>
      <c r="Q60" s="142">
        <v>19</v>
      </c>
      <c r="R60" s="141">
        <v>21</v>
      </c>
      <c r="S60" s="140">
        <f t="shared" si="25"/>
        <v>2129</v>
      </c>
      <c r="T60" s="144">
        <f t="shared" si="26"/>
        <v>0.00023310385723927077</v>
      </c>
      <c r="U60" s="143">
        <v>945</v>
      </c>
      <c r="V60" s="141">
        <v>757</v>
      </c>
      <c r="W60" s="142">
        <v>40</v>
      </c>
      <c r="X60" s="141">
        <v>13</v>
      </c>
      <c r="Y60" s="140">
        <f t="shared" si="27"/>
        <v>1755</v>
      </c>
      <c r="Z60" s="139">
        <f t="shared" si="28"/>
        <v>0.2131054131054131</v>
      </c>
    </row>
    <row r="61" spans="1:26" ht="21" customHeight="1">
      <c r="A61" s="147" t="s">
        <v>56</v>
      </c>
      <c r="B61" s="374" t="s">
        <v>56</v>
      </c>
      <c r="C61" s="145">
        <v>2126</v>
      </c>
      <c r="D61" s="141">
        <v>2095</v>
      </c>
      <c r="E61" s="142">
        <v>7348</v>
      </c>
      <c r="F61" s="141">
        <v>6974</v>
      </c>
      <c r="G61" s="140">
        <f t="shared" si="6"/>
        <v>18543</v>
      </c>
      <c r="H61" s="144">
        <f t="shared" si="22"/>
        <v>0.0059620765247296115</v>
      </c>
      <c r="I61" s="143">
        <v>1947</v>
      </c>
      <c r="J61" s="141">
        <v>2171</v>
      </c>
      <c r="K61" s="142">
        <v>8115</v>
      </c>
      <c r="L61" s="141">
        <v>10683</v>
      </c>
      <c r="M61" s="140">
        <f t="shared" si="23"/>
        <v>22916</v>
      </c>
      <c r="N61" s="146">
        <f t="shared" si="24"/>
        <v>-0.190827369523477</v>
      </c>
      <c r="O61" s="145">
        <v>6152</v>
      </c>
      <c r="P61" s="141">
        <v>5766</v>
      </c>
      <c r="Q61" s="142">
        <v>21031</v>
      </c>
      <c r="R61" s="141">
        <v>20655</v>
      </c>
      <c r="S61" s="140">
        <f t="shared" si="25"/>
        <v>53604</v>
      </c>
      <c r="T61" s="144">
        <f t="shared" si="26"/>
        <v>0.005869093078184063</v>
      </c>
      <c r="U61" s="143">
        <v>5769</v>
      </c>
      <c r="V61" s="141">
        <v>6070</v>
      </c>
      <c r="W61" s="142">
        <v>21909</v>
      </c>
      <c r="X61" s="141">
        <v>28979</v>
      </c>
      <c r="Y61" s="140">
        <f t="shared" si="27"/>
        <v>62727</v>
      </c>
      <c r="Z61" s="139">
        <f t="shared" si="28"/>
        <v>-0.14543976278157733</v>
      </c>
    </row>
    <row r="62" spans="1:2" ht="15">
      <c r="A62" s="129" t="s">
        <v>43</v>
      </c>
      <c r="B62" s="129"/>
    </row>
    <row r="63" spans="1:2" ht="15">
      <c r="A63" s="129" t="s">
        <v>42</v>
      </c>
      <c r="B63" s="129"/>
    </row>
    <row r="64" spans="1:3" ht="15">
      <c r="A64" s="376" t="s">
        <v>123</v>
      </c>
      <c r="B64" s="377"/>
      <c r="C64" s="377"/>
    </row>
  </sheetData>
  <sheetProtection/>
  <mergeCells count="27">
    <mergeCell ref="B5:B8"/>
    <mergeCell ref="O7:P7"/>
    <mergeCell ref="Q7:R7"/>
    <mergeCell ref="S7:S8"/>
    <mergeCell ref="U7:V7"/>
    <mergeCell ref="W7:X7"/>
    <mergeCell ref="M7:M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</mergeCells>
  <conditionalFormatting sqref="Z62:Z65536 N62:N65536 Z3 N3 N5:N8 Z5:Z8">
    <cfRule type="cellIs" priority="3" dxfId="92" operator="lessThan" stopIfTrue="1">
      <formula>0</formula>
    </cfRule>
  </conditionalFormatting>
  <conditionalFormatting sqref="N9:N61 Z9:Z61">
    <cfRule type="cellIs" priority="4" dxfId="92" operator="lessThan" stopIfTrue="1">
      <formula>0</formula>
    </cfRule>
    <cfRule type="cellIs" priority="5" dxfId="94" operator="greaterThanOrEqual" stopIfTrue="1">
      <formula>0</formula>
    </cfRule>
  </conditionalFormatting>
  <conditionalFormatting sqref="H6:H8">
    <cfRule type="cellIs" priority="2" dxfId="92" operator="lessThan" stopIfTrue="1">
      <formula>0</formula>
    </cfRule>
  </conditionalFormatting>
  <conditionalFormatting sqref="T6:T8">
    <cfRule type="cellIs" priority="1" dxfId="92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6"/>
  <sheetViews>
    <sheetView showGridLines="0" zoomScale="80" zoomScaleNormal="80" zoomScalePageLayoutView="0" workbookViewId="0" topLeftCell="B1">
      <selection activeCell="Y1" sqref="Y1:Z1"/>
    </sheetView>
  </sheetViews>
  <sheetFormatPr defaultColWidth="8.00390625" defaultRowHeight="15"/>
  <cols>
    <col min="1" max="1" width="25.421875" style="128" customWidth="1"/>
    <col min="2" max="2" width="40.421875" style="128" bestFit="1" customWidth="1"/>
    <col min="3" max="3" width="9.57421875" style="128" customWidth="1"/>
    <col min="4" max="4" width="10.421875" style="128" customWidth="1"/>
    <col min="5" max="5" width="8.57421875" style="128" bestFit="1" customWidth="1"/>
    <col min="6" max="6" width="10.57421875" style="128" bestFit="1" customWidth="1"/>
    <col min="7" max="7" width="10.00390625" style="128" customWidth="1"/>
    <col min="8" max="8" width="10.7109375" style="128" customWidth="1"/>
    <col min="9" max="9" width="9.421875" style="128" customWidth="1"/>
    <col min="10" max="10" width="11.57421875" style="128" bestFit="1" customWidth="1"/>
    <col min="11" max="11" width="9.00390625" style="128" bestFit="1" customWidth="1"/>
    <col min="12" max="12" width="10.57421875" style="128" bestFit="1" customWidth="1"/>
    <col min="13" max="13" width="9.8515625" style="128" customWidth="1"/>
    <col min="14" max="14" width="10.00390625" style="128" customWidth="1"/>
    <col min="15" max="15" width="10.421875" style="128" customWidth="1"/>
    <col min="16" max="16" width="12.421875" style="128" bestFit="1" customWidth="1"/>
    <col min="17" max="17" width="9.421875" style="128" customWidth="1"/>
    <col min="18" max="18" width="10.57421875" style="128" bestFit="1" customWidth="1"/>
    <col min="19" max="19" width="11.8515625" style="128" customWidth="1"/>
    <col min="20" max="20" width="10.140625" style="128" customWidth="1"/>
    <col min="21" max="21" width="10.28125" style="128" customWidth="1"/>
    <col min="22" max="22" width="11.57421875" style="128" bestFit="1" customWidth="1"/>
    <col min="23" max="24" width="10.28125" style="128" customWidth="1"/>
    <col min="25" max="25" width="10.7109375" style="128" customWidth="1"/>
    <col min="26" max="26" width="9.8515625" style="128" bestFit="1" customWidth="1"/>
    <col min="27" max="16384" width="8.00390625" style="128" customWidth="1"/>
  </cols>
  <sheetData>
    <row r="1" spans="25:26" ht="18.75" thickBot="1">
      <c r="Y1" s="571" t="s">
        <v>28</v>
      </c>
      <c r="Z1" s="572"/>
    </row>
    <row r="2" ht="5.25" customHeight="1" thickBot="1"/>
    <row r="3" spans="1:26" ht="24" customHeight="1" thickTop="1">
      <c r="A3" s="573" t="s">
        <v>124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5"/>
    </row>
    <row r="4" spans="1:26" ht="21" customHeight="1" thickBot="1">
      <c r="A4" s="587" t="s">
        <v>45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8"/>
      <c r="Z4" s="589"/>
    </row>
    <row r="5" spans="1:26" s="174" customFormat="1" ht="19.5" customHeight="1" thickBot="1" thickTop="1">
      <c r="A5" s="654" t="s">
        <v>121</v>
      </c>
      <c r="B5" s="664" t="s">
        <v>122</v>
      </c>
      <c r="C5" s="667" t="s">
        <v>36</v>
      </c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9"/>
      <c r="O5" s="670" t="s">
        <v>35</v>
      </c>
      <c r="P5" s="668"/>
      <c r="Q5" s="668"/>
      <c r="R5" s="668"/>
      <c r="S5" s="668"/>
      <c r="T5" s="668"/>
      <c r="U5" s="668"/>
      <c r="V5" s="668"/>
      <c r="W5" s="668"/>
      <c r="X5" s="668"/>
      <c r="Y5" s="668"/>
      <c r="Z5" s="669"/>
    </row>
    <row r="6" spans="1:26" s="173" customFormat="1" ht="26.25" customHeight="1" thickBot="1">
      <c r="A6" s="655"/>
      <c r="B6" s="665"/>
      <c r="C6" s="660" t="s">
        <v>151</v>
      </c>
      <c r="D6" s="661"/>
      <c r="E6" s="661"/>
      <c r="F6" s="661"/>
      <c r="G6" s="662"/>
      <c r="H6" s="671" t="s">
        <v>34</v>
      </c>
      <c r="I6" s="660" t="s">
        <v>151</v>
      </c>
      <c r="J6" s="661"/>
      <c r="K6" s="661"/>
      <c r="L6" s="661"/>
      <c r="M6" s="662"/>
      <c r="N6" s="671" t="s">
        <v>33</v>
      </c>
      <c r="O6" s="663" t="s">
        <v>153</v>
      </c>
      <c r="P6" s="661"/>
      <c r="Q6" s="661"/>
      <c r="R6" s="661"/>
      <c r="S6" s="662"/>
      <c r="T6" s="671" t="s">
        <v>34</v>
      </c>
      <c r="U6" s="663" t="s">
        <v>154</v>
      </c>
      <c r="V6" s="661"/>
      <c r="W6" s="661"/>
      <c r="X6" s="661"/>
      <c r="Y6" s="662"/>
      <c r="Z6" s="671" t="s">
        <v>33</v>
      </c>
    </row>
    <row r="7" spans="1:26" s="168" customFormat="1" ht="26.25" customHeight="1">
      <c r="A7" s="656"/>
      <c r="B7" s="665"/>
      <c r="C7" s="570" t="s">
        <v>22</v>
      </c>
      <c r="D7" s="586"/>
      <c r="E7" s="565" t="s">
        <v>21</v>
      </c>
      <c r="F7" s="586"/>
      <c r="G7" s="567" t="s">
        <v>17</v>
      </c>
      <c r="H7" s="581"/>
      <c r="I7" s="674" t="s">
        <v>22</v>
      </c>
      <c r="J7" s="586"/>
      <c r="K7" s="565" t="s">
        <v>21</v>
      </c>
      <c r="L7" s="586"/>
      <c r="M7" s="567" t="s">
        <v>17</v>
      </c>
      <c r="N7" s="581"/>
      <c r="O7" s="674" t="s">
        <v>22</v>
      </c>
      <c r="P7" s="586"/>
      <c r="Q7" s="565" t="s">
        <v>21</v>
      </c>
      <c r="R7" s="586"/>
      <c r="S7" s="567" t="s">
        <v>17</v>
      </c>
      <c r="T7" s="581"/>
      <c r="U7" s="674" t="s">
        <v>22</v>
      </c>
      <c r="V7" s="586"/>
      <c r="W7" s="565" t="s">
        <v>21</v>
      </c>
      <c r="X7" s="586"/>
      <c r="Y7" s="567" t="s">
        <v>17</v>
      </c>
      <c r="Z7" s="581"/>
    </row>
    <row r="8" spans="1:26" s="168" customFormat="1" ht="19.5" customHeight="1" thickBot="1">
      <c r="A8" s="657"/>
      <c r="B8" s="666"/>
      <c r="C8" s="171" t="s">
        <v>31</v>
      </c>
      <c r="D8" s="169" t="s">
        <v>30</v>
      </c>
      <c r="E8" s="170" t="s">
        <v>31</v>
      </c>
      <c r="F8" s="378" t="s">
        <v>30</v>
      </c>
      <c r="G8" s="673"/>
      <c r="H8" s="672"/>
      <c r="I8" s="171" t="s">
        <v>31</v>
      </c>
      <c r="J8" s="169" t="s">
        <v>30</v>
      </c>
      <c r="K8" s="170" t="s">
        <v>31</v>
      </c>
      <c r="L8" s="378" t="s">
        <v>30</v>
      </c>
      <c r="M8" s="673"/>
      <c r="N8" s="672"/>
      <c r="O8" s="171" t="s">
        <v>31</v>
      </c>
      <c r="P8" s="169" t="s">
        <v>30</v>
      </c>
      <c r="Q8" s="170" t="s">
        <v>31</v>
      </c>
      <c r="R8" s="378" t="s">
        <v>30</v>
      </c>
      <c r="S8" s="673"/>
      <c r="T8" s="672"/>
      <c r="U8" s="171" t="s">
        <v>31</v>
      </c>
      <c r="V8" s="169" t="s">
        <v>30</v>
      </c>
      <c r="W8" s="170" t="s">
        <v>31</v>
      </c>
      <c r="X8" s="378" t="s">
        <v>30</v>
      </c>
      <c r="Y8" s="673"/>
      <c r="Z8" s="672"/>
    </row>
    <row r="9" spans="1:26" s="157" customFormat="1" ht="18" customHeight="1" thickBot="1" thickTop="1">
      <c r="A9" s="167" t="s">
        <v>24</v>
      </c>
      <c r="B9" s="372"/>
      <c r="C9" s="166">
        <f>SUM(C10:C63)</f>
        <v>10024.577000000001</v>
      </c>
      <c r="D9" s="160">
        <f>SUM(D10:D63)</f>
        <v>10024.576999999997</v>
      </c>
      <c r="E9" s="161">
        <f>SUM(E10:E63)</f>
        <v>1071.9220000000003</v>
      </c>
      <c r="F9" s="160">
        <f>SUM(F10:F63)</f>
        <v>1071.9220000000005</v>
      </c>
      <c r="G9" s="159">
        <f>SUM(C9:F9)</f>
        <v>22192.998</v>
      </c>
      <c r="H9" s="163">
        <f aca="true" t="shared" si="0" ref="H9:H63">G9/$G$9</f>
        <v>1</v>
      </c>
      <c r="I9" s="162">
        <f>SUM(I10:I63)</f>
        <v>11697.126999999997</v>
      </c>
      <c r="J9" s="160">
        <f>SUM(J10:J63)</f>
        <v>11697.127000000008</v>
      </c>
      <c r="K9" s="161">
        <f>SUM(K10:K63)</f>
        <v>1510.8739999999996</v>
      </c>
      <c r="L9" s="160">
        <f>SUM(L10:L63)</f>
        <v>1510.8739999999993</v>
      </c>
      <c r="M9" s="159">
        <f>SUM(I9:L9)</f>
        <v>26416.002000000004</v>
      </c>
      <c r="N9" s="165">
        <f>IF(ISERROR(G9/M9-1),"         /0",(G9/M9-1))</f>
        <v>-0.1598653725117073</v>
      </c>
      <c r="O9" s="164">
        <f>SUM(O10:O63)</f>
        <v>29768.791999999987</v>
      </c>
      <c r="P9" s="160">
        <f>SUM(P10:P63)</f>
        <v>29768.792</v>
      </c>
      <c r="Q9" s="161">
        <f>SUM(Q10:Q63)</f>
        <v>3510.2229999999995</v>
      </c>
      <c r="R9" s="160">
        <f>SUM(R10:R63)</f>
        <v>3510.223000000001</v>
      </c>
      <c r="S9" s="159">
        <f>SUM(O9:R9)</f>
        <v>66558.02999999998</v>
      </c>
      <c r="T9" s="163">
        <f aca="true" t="shared" si="1" ref="T9:T63">S9/$S$9</f>
        <v>1</v>
      </c>
      <c r="U9" s="162">
        <f>SUM(U10:U63)</f>
        <v>30627.92199999999</v>
      </c>
      <c r="V9" s="160">
        <f>SUM(V10:V63)</f>
        <v>30627.921999999995</v>
      </c>
      <c r="W9" s="161">
        <f>SUM(W10:W63)</f>
        <v>3859.245000000001</v>
      </c>
      <c r="X9" s="160">
        <f>SUM(X10:X63)</f>
        <v>3859.2450000000003</v>
      </c>
      <c r="Y9" s="159">
        <f>SUM(U9:X9)</f>
        <v>68974.33399999999</v>
      </c>
      <c r="Z9" s="158">
        <f>IF(ISERROR(S9/Y9-1),"         /0",(S9/Y9-1))</f>
        <v>-0.03503192941304811</v>
      </c>
    </row>
    <row r="10" spans="1:26" ht="18.75" customHeight="1" thickTop="1">
      <c r="A10" s="156" t="s">
        <v>353</v>
      </c>
      <c r="B10" s="373" t="s">
        <v>354</v>
      </c>
      <c r="C10" s="154">
        <v>4559.742000000002</v>
      </c>
      <c r="D10" s="150">
        <v>3962.563000000001</v>
      </c>
      <c r="E10" s="151">
        <v>266.422</v>
      </c>
      <c r="F10" s="150">
        <v>95.26100000000001</v>
      </c>
      <c r="G10" s="149">
        <f>SUM(C10:F10)</f>
        <v>8883.988000000005</v>
      </c>
      <c r="H10" s="153">
        <f t="shared" si="0"/>
        <v>0.4003058982837742</v>
      </c>
      <c r="I10" s="152">
        <v>5397.309</v>
      </c>
      <c r="J10" s="150">
        <v>4587.933000000003</v>
      </c>
      <c r="K10" s="151">
        <v>302.525</v>
      </c>
      <c r="L10" s="150">
        <v>184.197</v>
      </c>
      <c r="M10" s="149">
        <f>SUM(I10:L10)</f>
        <v>10471.964000000002</v>
      </c>
      <c r="N10" s="155">
        <f>IF(ISERROR(G10/M10-1),"         /0",(G10/M10-1))</f>
        <v>-0.15164070464718904</v>
      </c>
      <c r="O10" s="154">
        <v>13364.506999999994</v>
      </c>
      <c r="P10" s="150">
        <v>11720.672</v>
      </c>
      <c r="Q10" s="151">
        <v>884.7660000000006</v>
      </c>
      <c r="R10" s="150">
        <v>293.48599999999993</v>
      </c>
      <c r="S10" s="149">
        <f>SUM(O10:R10)</f>
        <v>26263.430999999997</v>
      </c>
      <c r="T10" s="153">
        <f t="shared" si="1"/>
        <v>0.39459447642906503</v>
      </c>
      <c r="U10" s="152">
        <v>14186.438999999998</v>
      </c>
      <c r="V10" s="150">
        <v>11779.773000000001</v>
      </c>
      <c r="W10" s="151">
        <v>748.6950000000005</v>
      </c>
      <c r="X10" s="150">
        <v>463.08200000000045</v>
      </c>
      <c r="Y10" s="149">
        <f>SUM(U10:X10)</f>
        <v>27177.989</v>
      </c>
      <c r="Z10" s="148">
        <f aca="true" t="shared" si="2" ref="Z10:Z22">IF(ISERROR(S10/Y10-1),"         /0",IF(S10/Y10&gt;5,"  *  ",(S10/Y10-1)))</f>
        <v>-0.033650686958479725</v>
      </c>
    </row>
    <row r="11" spans="1:26" ht="18.75" customHeight="1">
      <c r="A11" s="156" t="s">
        <v>355</v>
      </c>
      <c r="B11" s="373" t="s">
        <v>356</v>
      </c>
      <c r="C11" s="154">
        <v>1146.0829999999999</v>
      </c>
      <c r="D11" s="150">
        <v>885.498</v>
      </c>
      <c r="E11" s="151">
        <v>51.745000000000005</v>
      </c>
      <c r="F11" s="150">
        <v>87.56</v>
      </c>
      <c r="G11" s="149">
        <f>SUM(C11:F11)</f>
        <v>2170.886</v>
      </c>
      <c r="H11" s="153">
        <f>G11/$G$9</f>
        <v>0.09781851014450593</v>
      </c>
      <c r="I11" s="152">
        <v>1027.0130000000001</v>
      </c>
      <c r="J11" s="150">
        <v>1301.4</v>
      </c>
      <c r="K11" s="151">
        <v>222.99699999999999</v>
      </c>
      <c r="L11" s="150">
        <v>130.42000000000002</v>
      </c>
      <c r="M11" s="149">
        <f>SUM(I11:L11)</f>
        <v>2681.8300000000004</v>
      </c>
      <c r="N11" s="155">
        <f>IF(ISERROR(G11/M11-1),"         /0",(G11/M11-1))</f>
        <v>-0.19052065194288992</v>
      </c>
      <c r="O11" s="154">
        <v>3138.040000000001</v>
      </c>
      <c r="P11" s="150">
        <v>2692.7509999999993</v>
      </c>
      <c r="Q11" s="151">
        <v>209.411</v>
      </c>
      <c r="R11" s="150">
        <v>246.18699999999995</v>
      </c>
      <c r="S11" s="149">
        <f>SUM(O11:R11)</f>
        <v>6286.389</v>
      </c>
      <c r="T11" s="153">
        <f>S11/$S$9</f>
        <v>0.09444974558291466</v>
      </c>
      <c r="U11" s="152">
        <v>2820.7719999999995</v>
      </c>
      <c r="V11" s="150">
        <v>3437.4390000000003</v>
      </c>
      <c r="W11" s="151">
        <v>361.75199999999995</v>
      </c>
      <c r="X11" s="150">
        <v>258.06600000000003</v>
      </c>
      <c r="Y11" s="149">
        <f>SUM(U11:X11)</f>
        <v>6878.0289999999995</v>
      </c>
      <c r="Z11" s="148">
        <f t="shared" si="2"/>
        <v>-0.08601882894067459</v>
      </c>
    </row>
    <row r="12" spans="1:26" ht="18.75" customHeight="1">
      <c r="A12" s="147" t="s">
        <v>357</v>
      </c>
      <c r="B12" s="374" t="s">
        <v>358</v>
      </c>
      <c r="C12" s="145">
        <v>952.287</v>
      </c>
      <c r="D12" s="141">
        <v>814.2629999999999</v>
      </c>
      <c r="E12" s="142">
        <v>51.083999999999996</v>
      </c>
      <c r="F12" s="141">
        <v>31.875</v>
      </c>
      <c r="G12" s="140">
        <f>SUM(C12:F12)</f>
        <v>1849.509</v>
      </c>
      <c r="H12" s="144">
        <f t="shared" si="0"/>
        <v>0.08333750131460382</v>
      </c>
      <c r="I12" s="143">
        <v>1173.166</v>
      </c>
      <c r="J12" s="141">
        <v>1209.064</v>
      </c>
      <c r="K12" s="142">
        <v>52.211999999999996</v>
      </c>
      <c r="L12" s="141">
        <v>27.017999999999994</v>
      </c>
      <c r="M12" s="140">
        <f>SUM(I12:L12)</f>
        <v>2461.46</v>
      </c>
      <c r="N12" s="146">
        <f>IF(ISERROR(G12/M12-1),"         /0",(G12/M12-1))</f>
        <v>-0.24861301828995797</v>
      </c>
      <c r="O12" s="145">
        <v>2558.3760000000007</v>
      </c>
      <c r="P12" s="141">
        <v>2225.5639999999994</v>
      </c>
      <c r="Q12" s="142">
        <v>133.896</v>
      </c>
      <c r="R12" s="141">
        <v>75.757</v>
      </c>
      <c r="S12" s="140">
        <f>SUM(O12:R12)</f>
        <v>4993.593</v>
      </c>
      <c r="T12" s="144">
        <f t="shared" si="1"/>
        <v>0.0750261538690373</v>
      </c>
      <c r="U12" s="143">
        <v>2991.287</v>
      </c>
      <c r="V12" s="141">
        <v>3019.481999999999</v>
      </c>
      <c r="W12" s="142">
        <v>148.30800000000002</v>
      </c>
      <c r="X12" s="141">
        <v>62.13900000000001</v>
      </c>
      <c r="Y12" s="140">
        <f>SUM(U12:X12)</f>
        <v>6221.2159999999985</v>
      </c>
      <c r="Z12" s="139">
        <f t="shared" si="2"/>
        <v>-0.19732846440310048</v>
      </c>
    </row>
    <row r="13" spans="1:26" ht="18.75" customHeight="1">
      <c r="A13" s="147" t="s">
        <v>361</v>
      </c>
      <c r="B13" s="374" t="s">
        <v>362</v>
      </c>
      <c r="C13" s="145">
        <v>516.974</v>
      </c>
      <c r="D13" s="141">
        <v>766.461</v>
      </c>
      <c r="E13" s="142">
        <v>9.464</v>
      </c>
      <c r="F13" s="141">
        <v>16.476999999999997</v>
      </c>
      <c r="G13" s="140">
        <f>SUM(C13:F13)</f>
        <v>1309.376</v>
      </c>
      <c r="H13" s="144">
        <f t="shared" si="0"/>
        <v>0.05899950966516556</v>
      </c>
      <c r="I13" s="143">
        <v>904.7429999999999</v>
      </c>
      <c r="J13" s="141">
        <v>909.2439999999999</v>
      </c>
      <c r="K13" s="142">
        <v>11.919999999999998</v>
      </c>
      <c r="L13" s="141">
        <v>12.612</v>
      </c>
      <c r="M13" s="140">
        <f>SUM(I13:L13)</f>
        <v>1838.519</v>
      </c>
      <c r="N13" s="146">
        <f>IF(ISERROR(G13/M13-1),"         /0",(G13/M13-1))</f>
        <v>-0.28780937265266227</v>
      </c>
      <c r="O13" s="145">
        <v>1862.6149999999998</v>
      </c>
      <c r="P13" s="141">
        <v>2482.7940000000003</v>
      </c>
      <c r="Q13" s="142">
        <v>25.809000000000008</v>
      </c>
      <c r="R13" s="141">
        <v>50.39800000000002</v>
      </c>
      <c r="S13" s="140">
        <f>SUM(O13:R13)</f>
        <v>4421.616</v>
      </c>
      <c r="T13" s="144">
        <f t="shared" si="1"/>
        <v>0.06643249507234515</v>
      </c>
      <c r="U13" s="143">
        <v>2250.859999999999</v>
      </c>
      <c r="V13" s="141">
        <v>2453.6079999999997</v>
      </c>
      <c r="W13" s="142">
        <v>37.31</v>
      </c>
      <c r="X13" s="141">
        <v>44.929</v>
      </c>
      <c r="Y13" s="140">
        <f>SUM(U13:X13)</f>
        <v>4786.706999999999</v>
      </c>
      <c r="Z13" s="139">
        <f t="shared" si="2"/>
        <v>-0.07627185035557837</v>
      </c>
    </row>
    <row r="14" spans="1:26" ht="18.75" customHeight="1">
      <c r="A14" s="147" t="s">
        <v>367</v>
      </c>
      <c r="B14" s="374" t="s">
        <v>368</v>
      </c>
      <c r="C14" s="145">
        <v>244.947</v>
      </c>
      <c r="D14" s="141">
        <v>632.922</v>
      </c>
      <c r="E14" s="142">
        <v>60.855999999999995</v>
      </c>
      <c r="F14" s="141">
        <v>197.657</v>
      </c>
      <c r="G14" s="140">
        <f aca="true" t="shared" si="3" ref="G14:G21">SUM(C14:F14)</f>
        <v>1136.382</v>
      </c>
      <c r="H14" s="144">
        <f aca="true" t="shared" si="4" ref="H14:H21">G14/$G$9</f>
        <v>0.051204528563468535</v>
      </c>
      <c r="I14" s="143">
        <v>204.762</v>
      </c>
      <c r="J14" s="141">
        <v>569.908</v>
      </c>
      <c r="K14" s="142">
        <v>58.940999999999995</v>
      </c>
      <c r="L14" s="141">
        <v>167.461</v>
      </c>
      <c r="M14" s="140">
        <f aca="true" t="shared" si="5" ref="M14:M21">SUM(I14:L14)</f>
        <v>1001.0720000000001</v>
      </c>
      <c r="N14" s="146">
        <f aca="true" t="shared" si="6" ref="N14:N21">IF(ISERROR(G14/M14-1),"         /0",(G14/M14-1))</f>
        <v>0.13516510300957374</v>
      </c>
      <c r="O14" s="145">
        <v>628.7269999999999</v>
      </c>
      <c r="P14" s="141">
        <v>1950.1200000000001</v>
      </c>
      <c r="Q14" s="142">
        <v>270.24600000000004</v>
      </c>
      <c r="R14" s="141">
        <v>727.446</v>
      </c>
      <c r="S14" s="140">
        <f aca="true" t="shared" si="7" ref="S14:S21">SUM(O14:R14)</f>
        <v>3576.5389999999998</v>
      </c>
      <c r="T14" s="144">
        <f aca="true" t="shared" si="8" ref="T14:T21">S14/$S$9</f>
        <v>0.053735649928340734</v>
      </c>
      <c r="U14" s="143">
        <v>467.53200000000004</v>
      </c>
      <c r="V14" s="141">
        <v>1532.1699999999996</v>
      </c>
      <c r="W14" s="142">
        <v>197.71099999999998</v>
      </c>
      <c r="X14" s="141">
        <v>458.99099999999993</v>
      </c>
      <c r="Y14" s="140">
        <f aca="true" t="shared" si="9" ref="Y14:Y21">SUM(U14:X14)</f>
        <v>2656.4039999999995</v>
      </c>
      <c r="Z14" s="139">
        <f t="shared" si="2"/>
        <v>0.34638368260249575</v>
      </c>
    </row>
    <row r="15" spans="1:26" ht="18.75" customHeight="1">
      <c r="A15" s="147" t="s">
        <v>359</v>
      </c>
      <c r="B15" s="374" t="s">
        <v>360</v>
      </c>
      <c r="C15" s="145">
        <v>369.213</v>
      </c>
      <c r="D15" s="141">
        <v>442.74199999999996</v>
      </c>
      <c r="E15" s="142">
        <v>2.0170000000000003</v>
      </c>
      <c r="F15" s="141">
        <v>1.56</v>
      </c>
      <c r="G15" s="140">
        <f t="shared" si="3"/>
        <v>815.5319999999999</v>
      </c>
      <c r="H15" s="144">
        <f t="shared" si="4"/>
        <v>0.03674726596199396</v>
      </c>
      <c r="I15" s="143">
        <v>421.055</v>
      </c>
      <c r="J15" s="141">
        <v>397.173</v>
      </c>
      <c r="K15" s="142">
        <v>2.811</v>
      </c>
      <c r="L15" s="141">
        <v>3.5210000000000004</v>
      </c>
      <c r="M15" s="140">
        <f t="shared" si="5"/>
        <v>824.5600000000001</v>
      </c>
      <c r="N15" s="146">
        <f t="shared" si="6"/>
        <v>-0.010948869700203923</v>
      </c>
      <c r="O15" s="145">
        <v>1004.943</v>
      </c>
      <c r="P15" s="141">
        <v>1212.434</v>
      </c>
      <c r="Q15" s="142">
        <v>4.374</v>
      </c>
      <c r="R15" s="141">
        <v>5.223000000000001</v>
      </c>
      <c r="S15" s="140">
        <f t="shared" si="7"/>
        <v>2226.9739999999997</v>
      </c>
      <c r="T15" s="144">
        <f t="shared" si="8"/>
        <v>0.03345913333071908</v>
      </c>
      <c r="U15" s="143">
        <v>1008.1999999999998</v>
      </c>
      <c r="V15" s="141">
        <v>1002.7920000000003</v>
      </c>
      <c r="W15" s="142">
        <v>9.348</v>
      </c>
      <c r="X15" s="141">
        <v>11.826</v>
      </c>
      <c r="Y15" s="140">
        <f t="shared" si="9"/>
        <v>2032.1660000000002</v>
      </c>
      <c r="Z15" s="139">
        <f t="shared" si="2"/>
        <v>0.09586224747387728</v>
      </c>
    </row>
    <row r="16" spans="1:26" ht="18.75" customHeight="1">
      <c r="A16" s="147" t="s">
        <v>396</v>
      </c>
      <c r="B16" s="374" t="s">
        <v>397</v>
      </c>
      <c r="C16" s="145">
        <v>425.10799999999995</v>
      </c>
      <c r="D16" s="141">
        <v>340.659</v>
      </c>
      <c r="E16" s="142">
        <v>1.555</v>
      </c>
      <c r="F16" s="141">
        <v>6.015</v>
      </c>
      <c r="G16" s="140">
        <f>SUM(C16:F16)</f>
        <v>773.3369999999999</v>
      </c>
      <c r="H16" s="144">
        <f>G16/$G$9</f>
        <v>0.03484599061379629</v>
      </c>
      <c r="I16" s="143">
        <v>763.8349999999999</v>
      </c>
      <c r="J16" s="141">
        <v>552.056</v>
      </c>
      <c r="K16" s="142">
        <v>0.4</v>
      </c>
      <c r="L16" s="141">
        <v>0.4</v>
      </c>
      <c r="M16" s="140">
        <f>SUM(I16:L16)</f>
        <v>1316.6910000000003</v>
      </c>
      <c r="N16" s="146">
        <f>IF(ISERROR(G16/M16-1),"         /0",(G16/M16-1))</f>
        <v>-0.4126662975595643</v>
      </c>
      <c r="O16" s="145">
        <v>1761.1769999999997</v>
      </c>
      <c r="P16" s="141">
        <v>1126.0709999999995</v>
      </c>
      <c r="Q16" s="142">
        <v>1.6009999999999998</v>
      </c>
      <c r="R16" s="141">
        <v>6.319</v>
      </c>
      <c r="S16" s="140">
        <f>SUM(O16:R16)</f>
        <v>2895.167999999999</v>
      </c>
      <c r="T16" s="144">
        <f>S16/$S$9</f>
        <v>0.04349840282231911</v>
      </c>
      <c r="U16" s="143">
        <v>2007.3560000000007</v>
      </c>
      <c r="V16" s="141">
        <v>1357.8520000000003</v>
      </c>
      <c r="W16" s="142">
        <v>10.399999999999999</v>
      </c>
      <c r="X16" s="141">
        <v>9.500000000000002</v>
      </c>
      <c r="Y16" s="140">
        <f>SUM(U16:X16)</f>
        <v>3385.108000000001</v>
      </c>
      <c r="Z16" s="139">
        <f>IF(ISERROR(S16/Y16-1),"         /0",IF(S16/Y16&gt;5,"  *  ",(S16/Y16-1)))</f>
        <v>-0.1447339346336961</v>
      </c>
    </row>
    <row r="17" spans="1:26" ht="18.75" customHeight="1">
      <c r="A17" s="147" t="s">
        <v>373</v>
      </c>
      <c r="B17" s="374" t="s">
        <v>374</v>
      </c>
      <c r="C17" s="145">
        <v>179.362</v>
      </c>
      <c r="D17" s="141">
        <v>145.20600000000002</v>
      </c>
      <c r="E17" s="142">
        <v>11.931999999999999</v>
      </c>
      <c r="F17" s="141">
        <v>14.247</v>
      </c>
      <c r="G17" s="140">
        <f>SUM(C17:F17)</f>
        <v>350.747</v>
      </c>
      <c r="H17" s="144">
        <f>G17/$G$9</f>
        <v>0.0158043992073536</v>
      </c>
      <c r="I17" s="143">
        <v>132.311</v>
      </c>
      <c r="J17" s="141">
        <v>193.031</v>
      </c>
      <c r="K17" s="142">
        <v>4.994999999999999</v>
      </c>
      <c r="L17" s="141">
        <v>15.488000000000001</v>
      </c>
      <c r="M17" s="140">
        <f>SUM(I17:L17)</f>
        <v>345.825</v>
      </c>
      <c r="N17" s="146">
        <f>IF(ISERROR(G17/M17-1),"         /0",(G17/M17-1))</f>
        <v>0.014232632111617294</v>
      </c>
      <c r="O17" s="145">
        <v>448.0379999999999</v>
      </c>
      <c r="P17" s="141">
        <v>423.93800000000016</v>
      </c>
      <c r="Q17" s="142">
        <v>26.30099999999999</v>
      </c>
      <c r="R17" s="141">
        <v>28.206999999999997</v>
      </c>
      <c r="S17" s="140">
        <f>SUM(O17:R17)</f>
        <v>926.4840000000002</v>
      </c>
      <c r="T17" s="144">
        <f>S17/$S$9</f>
        <v>0.013919943243512471</v>
      </c>
      <c r="U17" s="143">
        <v>282.318</v>
      </c>
      <c r="V17" s="141">
        <v>494.11600000000004</v>
      </c>
      <c r="W17" s="142">
        <v>16.608999999999998</v>
      </c>
      <c r="X17" s="141">
        <v>47.089999999999996</v>
      </c>
      <c r="Y17" s="140">
        <f>SUM(U17:X17)</f>
        <v>840.133</v>
      </c>
      <c r="Z17" s="139">
        <f>IF(ISERROR(S17/Y17-1),"         /0",IF(S17/Y17&gt;5,"  *  ",(S17/Y17-1)))</f>
        <v>0.10278253562233619</v>
      </c>
    </row>
    <row r="18" spans="1:26" ht="18.75" customHeight="1">
      <c r="A18" s="147" t="s">
        <v>400</v>
      </c>
      <c r="B18" s="374" t="s">
        <v>401</v>
      </c>
      <c r="C18" s="145">
        <v>153.93500000000003</v>
      </c>
      <c r="D18" s="141">
        <v>85.31499999999997</v>
      </c>
      <c r="E18" s="142">
        <v>32.926</v>
      </c>
      <c r="F18" s="141">
        <v>32.888</v>
      </c>
      <c r="G18" s="140">
        <f t="shared" si="3"/>
        <v>305.06399999999996</v>
      </c>
      <c r="H18" s="144">
        <f t="shared" si="4"/>
        <v>0.013745957170815767</v>
      </c>
      <c r="I18" s="143">
        <v>185.915</v>
      </c>
      <c r="J18" s="141">
        <v>90.72399999999999</v>
      </c>
      <c r="K18" s="142">
        <v>66.27300000000002</v>
      </c>
      <c r="L18" s="141">
        <v>43.758</v>
      </c>
      <c r="M18" s="140">
        <f t="shared" si="5"/>
        <v>386.67</v>
      </c>
      <c r="N18" s="146">
        <f t="shared" si="6"/>
        <v>-0.21104818061913266</v>
      </c>
      <c r="O18" s="145">
        <v>496.4240000000001</v>
      </c>
      <c r="P18" s="141">
        <v>269.1469999999999</v>
      </c>
      <c r="Q18" s="142">
        <v>114.65899999999998</v>
      </c>
      <c r="R18" s="141">
        <v>100.59899999999993</v>
      </c>
      <c r="S18" s="140">
        <f t="shared" si="7"/>
        <v>980.8289999999998</v>
      </c>
      <c r="T18" s="144">
        <f t="shared" si="8"/>
        <v>0.014736448780109629</v>
      </c>
      <c r="U18" s="143">
        <v>488.57599999999985</v>
      </c>
      <c r="V18" s="141">
        <v>264.79</v>
      </c>
      <c r="W18" s="142">
        <v>239.569</v>
      </c>
      <c r="X18" s="141">
        <v>163.81699999999998</v>
      </c>
      <c r="Y18" s="140">
        <f t="shared" si="9"/>
        <v>1156.7519999999997</v>
      </c>
      <c r="Z18" s="139">
        <f>IF(ISERROR(S18/Y18-1),"         /0",IF(S18/Y18&gt;5,"  *  ",(S18/Y18-1)))</f>
        <v>-0.1520835926801941</v>
      </c>
    </row>
    <row r="19" spans="1:26" ht="18.75" customHeight="1">
      <c r="A19" s="147" t="s">
        <v>363</v>
      </c>
      <c r="B19" s="374" t="s">
        <v>364</v>
      </c>
      <c r="C19" s="145">
        <v>82.727</v>
      </c>
      <c r="D19" s="141">
        <v>187.53799999999998</v>
      </c>
      <c r="E19" s="142">
        <v>20.366</v>
      </c>
      <c r="F19" s="141">
        <v>10.440000000000001</v>
      </c>
      <c r="G19" s="140">
        <f t="shared" si="3"/>
        <v>301.07099999999997</v>
      </c>
      <c r="H19" s="144">
        <f t="shared" si="4"/>
        <v>0.013566035557701576</v>
      </c>
      <c r="I19" s="143">
        <v>81.883</v>
      </c>
      <c r="J19" s="141">
        <v>155.151</v>
      </c>
      <c r="K19" s="142">
        <v>32.227000000000004</v>
      </c>
      <c r="L19" s="141">
        <v>25.327999999999996</v>
      </c>
      <c r="M19" s="140">
        <f t="shared" si="5"/>
        <v>294.58899999999994</v>
      </c>
      <c r="N19" s="146">
        <f t="shared" si="6"/>
        <v>0.022003537131393358</v>
      </c>
      <c r="O19" s="145">
        <v>247.779</v>
      </c>
      <c r="P19" s="141">
        <v>496.75300000000004</v>
      </c>
      <c r="Q19" s="142">
        <v>58.984999999999985</v>
      </c>
      <c r="R19" s="141">
        <v>22.242</v>
      </c>
      <c r="S19" s="140">
        <f t="shared" si="7"/>
        <v>825.759</v>
      </c>
      <c r="T19" s="144">
        <f t="shared" si="8"/>
        <v>0.012406602178580108</v>
      </c>
      <c r="U19" s="143">
        <v>211.45699999999997</v>
      </c>
      <c r="V19" s="141">
        <v>418.868</v>
      </c>
      <c r="W19" s="142">
        <v>73.08399999999999</v>
      </c>
      <c r="X19" s="141">
        <v>55.38699999999999</v>
      </c>
      <c r="Y19" s="140">
        <f t="shared" si="9"/>
        <v>758.7959999999998</v>
      </c>
      <c r="Z19" s="139">
        <f>IF(ISERROR(S19/Y19-1),"         /0",IF(S19/Y19&gt;5,"  *  ",(S19/Y19-1)))</f>
        <v>0.08824901554568054</v>
      </c>
    </row>
    <row r="20" spans="1:26" ht="18.75" customHeight="1">
      <c r="A20" s="147" t="s">
        <v>427</v>
      </c>
      <c r="B20" s="374" t="s">
        <v>427</v>
      </c>
      <c r="C20" s="145">
        <v>175.343</v>
      </c>
      <c r="D20" s="141">
        <v>83.26400000000001</v>
      </c>
      <c r="E20" s="142">
        <v>8.782</v>
      </c>
      <c r="F20" s="141">
        <v>33.44999999999999</v>
      </c>
      <c r="G20" s="140">
        <f t="shared" si="3"/>
        <v>300.83899999999994</v>
      </c>
      <c r="H20" s="144">
        <f t="shared" si="4"/>
        <v>0.01355558181008262</v>
      </c>
      <c r="I20" s="143">
        <v>178.124</v>
      </c>
      <c r="J20" s="141">
        <v>61.61999999999998</v>
      </c>
      <c r="K20" s="142">
        <v>219.45</v>
      </c>
      <c r="L20" s="141">
        <v>29.635</v>
      </c>
      <c r="M20" s="140">
        <f t="shared" si="5"/>
        <v>488.82899999999995</v>
      </c>
      <c r="N20" s="146">
        <f t="shared" si="6"/>
        <v>-0.38457211008348524</v>
      </c>
      <c r="O20" s="145">
        <v>691.9879999999998</v>
      </c>
      <c r="P20" s="141">
        <v>316.829</v>
      </c>
      <c r="Q20" s="142">
        <v>214.89800000000002</v>
      </c>
      <c r="R20" s="141">
        <v>53.64499999999999</v>
      </c>
      <c r="S20" s="140">
        <f t="shared" si="7"/>
        <v>1277.3599999999997</v>
      </c>
      <c r="T20" s="144">
        <f t="shared" si="8"/>
        <v>0.019191673792027797</v>
      </c>
      <c r="U20" s="143">
        <v>553.7460000000001</v>
      </c>
      <c r="V20" s="141">
        <v>231.155</v>
      </c>
      <c r="W20" s="142">
        <v>434.46200000000005</v>
      </c>
      <c r="X20" s="141">
        <v>66.07000000000001</v>
      </c>
      <c r="Y20" s="140">
        <f t="shared" si="9"/>
        <v>1285.433</v>
      </c>
      <c r="Z20" s="139">
        <f>IF(ISERROR(S20/Y20-1),"         /0",IF(S20/Y20&gt;5,"  *  ",(S20/Y20-1)))</f>
        <v>-0.006280374006268907</v>
      </c>
    </row>
    <row r="21" spans="1:26" ht="18.75" customHeight="1">
      <c r="A21" s="147" t="s">
        <v>369</v>
      </c>
      <c r="B21" s="374" t="s">
        <v>370</v>
      </c>
      <c r="C21" s="145">
        <v>138.381</v>
      </c>
      <c r="D21" s="141">
        <v>116.112</v>
      </c>
      <c r="E21" s="142">
        <v>34.331</v>
      </c>
      <c r="F21" s="141">
        <v>8.744</v>
      </c>
      <c r="G21" s="140">
        <f t="shared" si="3"/>
        <v>297.568</v>
      </c>
      <c r="H21" s="144">
        <f t="shared" si="4"/>
        <v>0.013408192980506734</v>
      </c>
      <c r="I21" s="143">
        <v>108.539</v>
      </c>
      <c r="J21" s="141">
        <v>85.137</v>
      </c>
      <c r="K21" s="142">
        <v>37.446000000000005</v>
      </c>
      <c r="L21" s="141">
        <v>6.299</v>
      </c>
      <c r="M21" s="140">
        <f t="shared" si="5"/>
        <v>237.421</v>
      </c>
      <c r="N21" s="146">
        <f t="shared" si="6"/>
        <v>0.25333479346814314</v>
      </c>
      <c r="O21" s="145">
        <v>371.513</v>
      </c>
      <c r="P21" s="141">
        <v>307.212</v>
      </c>
      <c r="Q21" s="142">
        <v>82.235</v>
      </c>
      <c r="R21" s="141">
        <v>20.622</v>
      </c>
      <c r="S21" s="140">
        <f t="shared" si="7"/>
        <v>781.5819999999999</v>
      </c>
      <c r="T21" s="144">
        <f t="shared" si="8"/>
        <v>0.011742865586616672</v>
      </c>
      <c r="U21" s="143">
        <v>296.4459999999999</v>
      </c>
      <c r="V21" s="141">
        <v>241.91500000000002</v>
      </c>
      <c r="W21" s="142">
        <v>77.754</v>
      </c>
      <c r="X21" s="141">
        <v>16.883</v>
      </c>
      <c r="Y21" s="140">
        <f t="shared" si="9"/>
        <v>632.9979999999999</v>
      </c>
      <c r="Z21" s="139">
        <f t="shared" si="2"/>
        <v>0.23473059946476926</v>
      </c>
    </row>
    <row r="22" spans="1:26" ht="18.75" customHeight="1">
      <c r="A22" s="147" t="s">
        <v>386</v>
      </c>
      <c r="B22" s="374" t="s">
        <v>387</v>
      </c>
      <c r="C22" s="145">
        <v>84.494</v>
      </c>
      <c r="D22" s="141">
        <v>144.16199999999998</v>
      </c>
      <c r="E22" s="142">
        <v>0.48</v>
      </c>
      <c r="F22" s="141">
        <v>0.33</v>
      </c>
      <c r="G22" s="140">
        <f>SUM(C22:F22)</f>
        <v>229.46599999999998</v>
      </c>
      <c r="H22" s="144">
        <f t="shared" si="0"/>
        <v>0.010339567461773303</v>
      </c>
      <c r="I22" s="143">
        <v>63.886</v>
      </c>
      <c r="J22" s="141">
        <v>56.566</v>
      </c>
      <c r="K22" s="142">
        <v>0.045</v>
      </c>
      <c r="L22" s="141">
        <v>1.405</v>
      </c>
      <c r="M22" s="140">
        <f>SUM(I22:L22)</f>
        <v>121.902</v>
      </c>
      <c r="N22" s="146">
        <f>IF(ISERROR(G22/M22-1),"         /0",(G22/M22-1))</f>
        <v>0.8823809289429212</v>
      </c>
      <c r="O22" s="145">
        <v>200.337</v>
      </c>
      <c r="P22" s="141">
        <v>266.89300000000003</v>
      </c>
      <c r="Q22" s="142">
        <v>1.6600000000000001</v>
      </c>
      <c r="R22" s="141">
        <v>5.909999999999999</v>
      </c>
      <c r="S22" s="140">
        <f>SUM(O22:R22)</f>
        <v>474.80000000000007</v>
      </c>
      <c r="T22" s="144">
        <f t="shared" si="1"/>
        <v>0.007133624597963614</v>
      </c>
      <c r="U22" s="143">
        <v>153.825</v>
      </c>
      <c r="V22" s="141">
        <v>137.796</v>
      </c>
      <c r="W22" s="142">
        <v>0.045</v>
      </c>
      <c r="X22" s="141">
        <v>1.405</v>
      </c>
      <c r="Y22" s="140">
        <f>SUM(U22:X22)</f>
        <v>293.07099999999997</v>
      </c>
      <c r="Z22" s="139">
        <f t="shared" si="2"/>
        <v>0.6200852353184045</v>
      </c>
    </row>
    <row r="23" spans="1:26" ht="18.75" customHeight="1">
      <c r="A23" s="147" t="s">
        <v>371</v>
      </c>
      <c r="B23" s="374" t="s">
        <v>372</v>
      </c>
      <c r="C23" s="145">
        <v>85.67999999999999</v>
      </c>
      <c r="D23" s="141">
        <v>39.06999999999999</v>
      </c>
      <c r="E23" s="142">
        <v>73.667</v>
      </c>
      <c r="F23" s="141">
        <v>28.116</v>
      </c>
      <c r="G23" s="140">
        <f aca="true" t="shared" si="10" ref="G23:G63">SUM(C23:F23)</f>
        <v>226.53299999999996</v>
      </c>
      <c r="H23" s="144">
        <f t="shared" si="0"/>
        <v>0.010207408661056067</v>
      </c>
      <c r="I23" s="143">
        <v>122.328</v>
      </c>
      <c r="J23" s="141">
        <v>49.689</v>
      </c>
      <c r="K23" s="142">
        <v>35.753</v>
      </c>
      <c r="L23" s="141">
        <v>25.79</v>
      </c>
      <c r="M23" s="140">
        <f aca="true" t="shared" si="11" ref="M23:M63">SUM(I23:L23)</f>
        <v>233.55999999999997</v>
      </c>
      <c r="N23" s="146">
        <f aca="true" t="shared" si="12" ref="N23:N63">IF(ISERROR(G23/M23-1),"         /0",(G23/M23-1))</f>
        <v>-0.03008648741222819</v>
      </c>
      <c r="O23" s="145">
        <v>249.635</v>
      </c>
      <c r="P23" s="141">
        <v>116.56400000000001</v>
      </c>
      <c r="Q23" s="142">
        <v>190.46400000000006</v>
      </c>
      <c r="R23" s="141">
        <v>87.19400000000005</v>
      </c>
      <c r="S23" s="140">
        <f aca="true" t="shared" si="13" ref="S23:S63">SUM(O23:R23)</f>
        <v>643.8570000000001</v>
      </c>
      <c r="T23" s="144">
        <f t="shared" si="1"/>
        <v>0.009673618645263393</v>
      </c>
      <c r="U23" s="143">
        <v>362.8459999999999</v>
      </c>
      <c r="V23" s="141">
        <v>142.496</v>
      </c>
      <c r="W23" s="142">
        <v>167.2050000000001</v>
      </c>
      <c r="X23" s="141">
        <v>78.153</v>
      </c>
      <c r="Y23" s="140">
        <f aca="true" t="shared" si="14" ref="Y23:Y63">SUM(U23:X23)</f>
        <v>750.7</v>
      </c>
      <c r="Z23" s="139">
        <f aca="true" t="shared" si="15" ref="Z23:Z63">IF(ISERROR(S23/Y23-1),"         /0",IF(S23/Y23&gt;5,"  *  ",(S23/Y23-1)))</f>
        <v>-0.14232449713600637</v>
      </c>
    </row>
    <row r="24" spans="1:26" ht="18.75" customHeight="1">
      <c r="A24" s="147" t="s">
        <v>365</v>
      </c>
      <c r="B24" s="374" t="s">
        <v>366</v>
      </c>
      <c r="C24" s="145">
        <v>115.13900000000001</v>
      </c>
      <c r="D24" s="141">
        <v>98.424</v>
      </c>
      <c r="E24" s="142">
        <v>4.995</v>
      </c>
      <c r="F24" s="141">
        <v>5.875</v>
      </c>
      <c r="G24" s="140">
        <f t="shared" si="10"/>
        <v>224.43300000000002</v>
      </c>
      <c r="H24" s="144">
        <f t="shared" si="0"/>
        <v>0.010112784221401725</v>
      </c>
      <c r="I24" s="143">
        <v>83.94600000000001</v>
      </c>
      <c r="J24" s="141">
        <v>100.637</v>
      </c>
      <c r="K24" s="142">
        <v>2.7350000000000003</v>
      </c>
      <c r="L24" s="141">
        <v>2.609</v>
      </c>
      <c r="M24" s="140">
        <f t="shared" si="11"/>
        <v>189.92700000000005</v>
      </c>
      <c r="N24" s="146">
        <f t="shared" si="12"/>
        <v>0.18168032981092708</v>
      </c>
      <c r="O24" s="145">
        <v>336.999</v>
      </c>
      <c r="P24" s="141">
        <v>264.868</v>
      </c>
      <c r="Q24" s="142">
        <v>7.050000000000001</v>
      </c>
      <c r="R24" s="141">
        <v>8.69</v>
      </c>
      <c r="S24" s="140">
        <f t="shared" si="13"/>
        <v>617.607</v>
      </c>
      <c r="T24" s="144">
        <f t="shared" si="1"/>
        <v>0.009279225962667467</v>
      </c>
      <c r="U24" s="143">
        <v>218.361</v>
      </c>
      <c r="V24" s="141">
        <v>254.424</v>
      </c>
      <c r="W24" s="142">
        <v>6.981000000000001</v>
      </c>
      <c r="X24" s="141">
        <v>5.939000000000001</v>
      </c>
      <c r="Y24" s="140">
        <f t="shared" si="14"/>
        <v>485.705</v>
      </c>
      <c r="Z24" s="139">
        <f t="shared" si="15"/>
        <v>0.2715681329201882</v>
      </c>
    </row>
    <row r="25" spans="1:26" ht="18.75" customHeight="1">
      <c r="A25" s="147" t="s">
        <v>432</v>
      </c>
      <c r="B25" s="374" t="s">
        <v>432</v>
      </c>
      <c r="C25" s="145">
        <v>30.255000000000006</v>
      </c>
      <c r="D25" s="141">
        <v>78.187</v>
      </c>
      <c r="E25" s="142">
        <v>53.41199999999999</v>
      </c>
      <c r="F25" s="141">
        <v>10.944999999999995</v>
      </c>
      <c r="G25" s="140">
        <f>SUM(C25:F25)</f>
        <v>172.79899999999998</v>
      </c>
      <c r="H25" s="144">
        <f>G25/$G$9</f>
        <v>0.007786194546586269</v>
      </c>
      <c r="I25" s="143">
        <v>46.718999999999994</v>
      </c>
      <c r="J25" s="141">
        <v>135.767</v>
      </c>
      <c r="K25" s="142">
        <v>30.464000000000006</v>
      </c>
      <c r="L25" s="141">
        <v>191.14499999999998</v>
      </c>
      <c r="M25" s="140">
        <f>SUM(I25:L25)</f>
        <v>404.09499999999997</v>
      </c>
      <c r="N25" s="146">
        <f>IF(ISERROR(G25/M25-1),"         /0",(G25/M25-1))</f>
        <v>-0.572380257117757</v>
      </c>
      <c r="O25" s="145">
        <v>126.63499999999999</v>
      </c>
      <c r="P25" s="141">
        <v>319.39900000000006</v>
      </c>
      <c r="Q25" s="142">
        <v>147.0340000000001</v>
      </c>
      <c r="R25" s="141">
        <v>228.29499999999996</v>
      </c>
      <c r="S25" s="140">
        <f>SUM(O25:R25)</f>
        <v>821.3630000000002</v>
      </c>
      <c r="T25" s="144">
        <f>S25/$S$9</f>
        <v>0.012340554550668046</v>
      </c>
      <c r="U25" s="143">
        <v>128.94700000000003</v>
      </c>
      <c r="V25" s="141">
        <v>439.21399999999994</v>
      </c>
      <c r="W25" s="142">
        <v>82.40499999999994</v>
      </c>
      <c r="X25" s="141">
        <v>347.11299999999994</v>
      </c>
      <c r="Y25" s="140">
        <f>SUM(U25:X25)</f>
        <v>997.6789999999999</v>
      </c>
      <c r="Z25" s="139">
        <f>IF(ISERROR(S25/Y25-1),"         /0",IF(S25/Y25&gt;5,"  *  ",(S25/Y25-1)))</f>
        <v>-0.1767261814671851</v>
      </c>
    </row>
    <row r="26" spans="1:26" ht="18.75" customHeight="1">
      <c r="A26" s="147" t="s">
        <v>380</v>
      </c>
      <c r="B26" s="374" t="s">
        <v>381</v>
      </c>
      <c r="C26" s="145">
        <v>50.349000000000004</v>
      </c>
      <c r="D26" s="141">
        <v>61.78</v>
      </c>
      <c r="E26" s="142">
        <v>32.20099999999999</v>
      </c>
      <c r="F26" s="141">
        <v>24.371000000000002</v>
      </c>
      <c r="G26" s="140">
        <f>SUM(C26:F26)</f>
        <v>168.701</v>
      </c>
      <c r="H26" s="144">
        <f>G26/$G$9</f>
        <v>0.007601541711489362</v>
      </c>
      <c r="I26" s="143">
        <v>23.36</v>
      </c>
      <c r="J26" s="141">
        <v>19.980999999999998</v>
      </c>
      <c r="K26" s="142">
        <v>18.935</v>
      </c>
      <c r="L26" s="141">
        <v>9.131</v>
      </c>
      <c r="M26" s="140">
        <f>SUM(I26:L26)</f>
        <v>71.407</v>
      </c>
      <c r="N26" s="146">
        <f>IF(ISERROR(G26/M26-1),"         /0",(G26/M26-1))</f>
        <v>1.3625274832999565</v>
      </c>
      <c r="O26" s="145">
        <v>114.39800000000002</v>
      </c>
      <c r="P26" s="141">
        <v>121.555</v>
      </c>
      <c r="Q26" s="142">
        <v>49.73200000000001</v>
      </c>
      <c r="R26" s="141">
        <v>41.789000000000016</v>
      </c>
      <c r="S26" s="140">
        <f>SUM(O26:R26)</f>
        <v>327.47400000000005</v>
      </c>
      <c r="T26" s="144">
        <f>S26/$S$9</f>
        <v>0.0049201275939206755</v>
      </c>
      <c r="U26" s="143">
        <v>68.30799999999999</v>
      </c>
      <c r="V26" s="141">
        <v>59.062</v>
      </c>
      <c r="W26" s="142">
        <v>38.382000000000005</v>
      </c>
      <c r="X26" s="141">
        <v>26.261</v>
      </c>
      <c r="Y26" s="140">
        <f>SUM(U26:X26)</f>
        <v>192.013</v>
      </c>
      <c r="Z26" s="139">
        <f>IF(ISERROR(S26/Y26-1),"         /0",IF(S26/Y26&gt;5,"  *  ",(S26/Y26-1)))</f>
        <v>0.70547827490847</v>
      </c>
    </row>
    <row r="27" spans="1:26" ht="18.75" customHeight="1">
      <c r="A27" s="147" t="s">
        <v>375</v>
      </c>
      <c r="B27" s="374" t="s">
        <v>376</v>
      </c>
      <c r="C27" s="145">
        <v>53.684</v>
      </c>
      <c r="D27" s="141">
        <v>96.85499999999999</v>
      </c>
      <c r="E27" s="142">
        <v>2.8520000000000003</v>
      </c>
      <c r="F27" s="141">
        <v>4.763999999999999</v>
      </c>
      <c r="G27" s="140">
        <f>SUM(C27:F27)</f>
        <v>158.155</v>
      </c>
      <c r="H27" s="144">
        <f>G27/$G$9</f>
        <v>0.007126346787396638</v>
      </c>
      <c r="I27" s="143">
        <v>51.294000000000004</v>
      </c>
      <c r="J27" s="141">
        <v>108.012</v>
      </c>
      <c r="K27" s="142">
        <v>4.568</v>
      </c>
      <c r="L27" s="141">
        <v>14.718</v>
      </c>
      <c r="M27" s="140">
        <f>SUM(I27:L27)</f>
        <v>178.592</v>
      </c>
      <c r="N27" s="146">
        <f>IF(ISERROR(G27/M27-1),"         /0",(G27/M27-1))</f>
        <v>-0.11443401720121849</v>
      </c>
      <c r="O27" s="145">
        <v>155.61800000000002</v>
      </c>
      <c r="P27" s="141">
        <v>297.804</v>
      </c>
      <c r="Q27" s="142">
        <v>8.901000000000003</v>
      </c>
      <c r="R27" s="141">
        <v>12.933000000000002</v>
      </c>
      <c r="S27" s="140">
        <f>SUM(O27:R27)</f>
        <v>475.25600000000003</v>
      </c>
      <c r="T27" s="144">
        <f>S27/$S$9</f>
        <v>0.007140475762278423</v>
      </c>
      <c r="U27" s="143">
        <v>153.29600000000002</v>
      </c>
      <c r="V27" s="141">
        <v>281.063</v>
      </c>
      <c r="W27" s="142">
        <v>26.299000000000007</v>
      </c>
      <c r="X27" s="141">
        <v>41.758</v>
      </c>
      <c r="Y27" s="140">
        <f>SUM(U27:X27)</f>
        <v>502.416</v>
      </c>
      <c r="Z27" s="139">
        <f>IF(ISERROR(S27/Y27-1),"         /0",IF(S27/Y27&gt;5,"  *  ",(S27/Y27-1)))</f>
        <v>-0.054058787936689834</v>
      </c>
    </row>
    <row r="28" spans="1:26" ht="18.75" customHeight="1">
      <c r="A28" s="147" t="s">
        <v>418</v>
      </c>
      <c r="B28" s="374" t="s">
        <v>419</v>
      </c>
      <c r="C28" s="145">
        <v>64.666</v>
      </c>
      <c r="D28" s="141">
        <v>74.934</v>
      </c>
      <c r="E28" s="142">
        <v>3.765</v>
      </c>
      <c r="F28" s="141">
        <v>8.15</v>
      </c>
      <c r="G28" s="140">
        <f>SUM(C28:F28)</f>
        <v>151.515</v>
      </c>
      <c r="H28" s="144">
        <f>G28/$G$9</f>
        <v>0.006827153321060994</v>
      </c>
      <c r="I28" s="143">
        <v>80.57300000000001</v>
      </c>
      <c r="J28" s="141">
        <v>103.38999999999999</v>
      </c>
      <c r="K28" s="142">
        <v>14.282</v>
      </c>
      <c r="L28" s="141">
        <v>27.137</v>
      </c>
      <c r="M28" s="140">
        <f>SUM(I28:L28)</f>
        <v>225.382</v>
      </c>
      <c r="N28" s="146">
        <f>IF(ISERROR(G28/M28-1),"         /0",(G28/M28-1))</f>
        <v>-0.3277413458040128</v>
      </c>
      <c r="O28" s="145">
        <v>196.15299999999996</v>
      </c>
      <c r="P28" s="141">
        <v>241.92400000000004</v>
      </c>
      <c r="Q28" s="142">
        <v>11.904</v>
      </c>
      <c r="R28" s="141">
        <v>17.432999999999996</v>
      </c>
      <c r="S28" s="140">
        <f>SUM(O28:R28)</f>
        <v>467.414</v>
      </c>
      <c r="T28" s="144">
        <f>S28/$S$9</f>
        <v>0.00702265376544348</v>
      </c>
      <c r="U28" s="143">
        <v>229.46500000000006</v>
      </c>
      <c r="V28" s="141">
        <v>285.96500000000003</v>
      </c>
      <c r="W28" s="142">
        <v>18.160999999999998</v>
      </c>
      <c r="X28" s="141">
        <v>33.958</v>
      </c>
      <c r="Y28" s="140">
        <f>SUM(U28:X28)</f>
        <v>567.549</v>
      </c>
      <c r="Z28" s="139">
        <f>IF(ISERROR(S28/Y28-1),"         /0",IF(S28/Y28&gt;5,"  *  ",(S28/Y28-1)))</f>
        <v>-0.17643410524906222</v>
      </c>
    </row>
    <row r="29" spans="1:26" ht="18.75" customHeight="1">
      <c r="A29" s="147" t="s">
        <v>377</v>
      </c>
      <c r="B29" s="374" t="s">
        <v>377</v>
      </c>
      <c r="C29" s="145">
        <v>26.272</v>
      </c>
      <c r="D29" s="141">
        <v>41.408</v>
      </c>
      <c r="E29" s="142">
        <v>34.288</v>
      </c>
      <c r="F29" s="141">
        <v>31.724000000000004</v>
      </c>
      <c r="G29" s="140">
        <f t="shared" si="10"/>
        <v>133.692</v>
      </c>
      <c r="H29" s="144">
        <f t="shared" si="0"/>
        <v>0.006024062183937475</v>
      </c>
      <c r="I29" s="143">
        <v>107.341</v>
      </c>
      <c r="J29" s="141">
        <v>114.7</v>
      </c>
      <c r="K29" s="142">
        <v>40.95000000000001</v>
      </c>
      <c r="L29" s="141">
        <v>29.914</v>
      </c>
      <c r="M29" s="140">
        <f t="shared" si="11"/>
        <v>292.905</v>
      </c>
      <c r="N29" s="146">
        <f t="shared" si="12"/>
        <v>-0.5435653198135914</v>
      </c>
      <c r="O29" s="145">
        <v>74.401</v>
      </c>
      <c r="P29" s="141">
        <v>119.92399999999998</v>
      </c>
      <c r="Q29" s="142">
        <v>86.33900000000003</v>
      </c>
      <c r="R29" s="141">
        <v>76.988</v>
      </c>
      <c r="S29" s="140">
        <f t="shared" si="13"/>
        <v>357.652</v>
      </c>
      <c r="T29" s="144">
        <f t="shared" si="1"/>
        <v>0.005373536446316095</v>
      </c>
      <c r="U29" s="143">
        <v>275.5390000000001</v>
      </c>
      <c r="V29" s="141">
        <v>313.422</v>
      </c>
      <c r="W29" s="142">
        <v>96.46999999999998</v>
      </c>
      <c r="X29" s="141">
        <v>89.521</v>
      </c>
      <c r="Y29" s="140">
        <f t="shared" si="14"/>
        <v>774.9520000000001</v>
      </c>
      <c r="Z29" s="139">
        <f t="shared" si="15"/>
        <v>-0.5384849642300427</v>
      </c>
    </row>
    <row r="30" spans="1:26" ht="18.75" customHeight="1">
      <c r="A30" s="147" t="s">
        <v>446</v>
      </c>
      <c r="B30" s="374" t="s">
        <v>447</v>
      </c>
      <c r="C30" s="145">
        <v>42.307</v>
      </c>
      <c r="D30" s="141">
        <v>90.622</v>
      </c>
      <c r="E30" s="142">
        <v>0</v>
      </c>
      <c r="F30" s="141">
        <v>0</v>
      </c>
      <c r="G30" s="140">
        <f t="shared" si="10"/>
        <v>132.929</v>
      </c>
      <c r="H30" s="144">
        <f t="shared" si="0"/>
        <v>0.005989681970863063</v>
      </c>
      <c r="I30" s="143">
        <v>21.723</v>
      </c>
      <c r="J30" s="141">
        <v>101.56800000000001</v>
      </c>
      <c r="K30" s="142">
        <v>0.17</v>
      </c>
      <c r="L30" s="141">
        <v>0.28800000000000003</v>
      </c>
      <c r="M30" s="140">
        <f t="shared" si="11"/>
        <v>123.74900000000001</v>
      </c>
      <c r="N30" s="146" t="s">
        <v>50</v>
      </c>
      <c r="O30" s="145">
        <v>100.693</v>
      </c>
      <c r="P30" s="141">
        <v>263.462</v>
      </c>
      <c r="Q30" s="142">
        <v>0.08</v>
      </c>
      <c r="R30" s="141">
        <v>0.04</v>
      </c>
      <c r="S30" s="140">
        <f t="shared" si="13"/>
        <v>364.275</v>
      </c>
      <c r="T30" s="144">
        <f t="shared" si="1"/>
        <v>0.005473043598195441</v>
      </c>
      <c r="U30" s="143">
        <v>29.139</v>
      </c>
      <c r="V30" s="141">
        <v>165.596</v>
      </c>
      <c r="W30" s="142">
        <v>1.1450000000000002</v>
      </c>
      <c r="X30" s="141">
        <v>0.978</v>
      </c>
      <c r="Y30" s="140">
        <f t="shared" si="14"/>
        <v>196.85800000000003</v>
      </c>
      <c r="Z30" s="139">
        <f t="shared" si="15"/>
        <v>0.8504454987859265</v>
      </c>
    </row>
    <row r="31" spans="1:26" ht="18.75" customHeight="1">
      <c r="A31" s="147" t="s">
        <v>406</v>
      </c>
      <c r="B31" s="374" t="s">
        <v>407</v>
      </c>
      <c r="C31" s="145">
        <v>80.59</v>
      </c>
      <c r="D31" s="141">
        <v>35.751000000000005</v>
      </c>
      <c r="E31" s="142">
        <v>9.065</v>
      </c>
      <c r="F31" s="141">
        <v>6.934000000000001</v>
      </c>
      <c r="G31" s="140">
        <f t="shared" si="10"/>
        <v>132.34</v>
      </c>
      <c r="H31" s="144">
        <f t="shared" si="0"/>
        <v>0.005963142068502868</v>
      </c>
      <c r="I31" s="143">
        <v>43.747</v>
      </c>
      <c r="J31" s="141">
        <v>14.213000000000001</v>
      </c>
      <c r="K31" s="142">
        <v>1.325</v>
      </c>
      <c r="L31" s="141">
        <v>0.8100000000000002</v>
      </c>
      <c r="M31" s="140">
        <f t="shared" si="11"/>
        <v>60.095000000000006</v>
      </c>
      <c r="N31" s="146">
        <f t="shared" si="12"/>
        <v>1.2021798818537315</v>
      </c>
      <c r="O31" s="145">
        <v>273.506</v>
      </c>
      <c r="P31" s="141">
        <v>76.29</v>
      </c>
      <c r="Q31" s="142">
        <v>10.555</v>
      </c>
      <c r="R31" s="141">
        <v>8.192</v>
      </c>
      <c r="S31" s="140">
        <f t="shared" si="13"/>
        <v>368.543</v>
      </c>
      <c r="T31" s="144">
        <f t="shared" si="1"/>
        <v>0.005537168092264752</v>
      </c>
      <c r="U31" s="143">
        <v>185.90099999999998</v>
      </c>
      <c r="V31" s="141">
        <v>32.566</v>
      </c>
      <c r="W31" s="142">
        <v>6.135</v>
      </c>
      <c r="X31" s="141">
        <v>5.8309999999999995</v>
      </c>
      <c r="Y31" s="140">
        <f t="shared" si="14"/>
        <v>230.43299999999996</v>
      </c>
      <c r="Z31" s="139">
        <f t="shared" si="15"/>
        <v>0.5993499194993774</v>
      </c>
    </row>
    <row r="32" spans="1:26" ht="18.75" customHeight="1">
      <c r="A32" s="147" t="s">
        <v>404</v>
      </c>
      <c r="B32" s="374" t="s">
        <v>405</v>
      </c>
      <c r="C32" s="145">
        <v>19.441000000000003</v>
      </c>
      <c r="D32" s="141">
        <v>87.25299999999999</v>
      </c>
      <c r="E32" s="142">
        <v>8.134</v>
      </c>
      <c r="F32" s="141">
        <v>10.289</v>
      </c>
      <c r="G32" s="140">
        <f t="shared" si="10"/>
        <v>125.11699999999999</v>
      </c>
      <c r="H32" s="144">
        <f t="shared" si="0"/>
        <v>0.005637679055348899</v>
      </c>
      <c r="I32" s="143">
        <v>0.34299999999999997</v>
      </c>
      <c r="J32" s="141">
        <v>0.07300000000000001</v>
      </c>
      <c r="K32" s="142">
        <v>4.215</v>
      </c>
      <c r="L32" s="141">
        <v>6.396</v>
      </c>
      <c r="M32" s="140">
        <f t="shared" si="11"/>
        <v>11.027000000000001</v>
      </c>
      <c r="N32" s="146">
        <f t="shared" si="12"/>
        <v>10.346422417702001</v>
      </c>
      <c r="O32" s="145">
        <v>20.509</v>
      </c>
      <c r="P32" s="141">
        <v>89.506</v>
      </c>
      <c r="Q32" s="142">
        <v>15.644</v>
      </c>
      <c r="R32" s="141">
        <v>16.913999999999998</v>
      </c>
      <c r="S32" s="140">
        <f t="shared" si="13"/>
        <v>142.573</v>
      </c>
      <c r="T32" s="144">
        <f t="shared" si="1"/>
        <v>0.00214208563564757</v>
      </c>
      <c r="U32" s="143">
        <v>1.46</v>
      </c>
      <c r="V32" s="141">
        <v>0.14900000000000002</v>
      </c>
      <c r="W32" s="142">
        <v>17.009000000000004</v>
      </c>
      <c r="X32" s="141">
        <v>17.807000000000002</v>
      </c>
      <c r="Y32" s="140">
        <f t="shared" si="14"/>
        <v>36.425000000000004</v>
      </c>
      <c r="Z32" s="139">
        <f t="shared" si="15"/>
        <v>2.9141523678792036</v>
      </c>
    </row>
    <row r="33" spans="1:26" ht="18.75" customHeight="1">
      <c r="A33" s="147" t="s">
        <v>443</v>
      </c>
      <c r="B33" s="374" t="s">
        <v>444</v>
      </c>
      <c r="C33" s="145">
        <v>15.680000000000001</v>
      </c>
      <c r="D33" s="141">
        <v>68.25500000000001</v>
      </c>
      <c r="E33" s="142">
        <v>4.4879999999999995</v>
      </c>
      <c r="F33" s="141">
        <v>5.94</v>
      </c>
      <c r="G33" s="140">
        <f t="shared" si="10"/>
        <v>94.36300000000001</v>
      </c>
      <c r="H33" s="144">
        <f t="shared" si="0"/>
        <v>0.004251926666239506</v>
      </c>
      <c r="I33" s="143">
        <v>16</v>
      </c>
      <c r="J33" s="141">
        <v>32.453</v>
      </c>
      <c r="K33" s="142">
        <v>1.83</v>
      </c>
      <c r="L33" s="141">
        <v>6.9719999999999995</v>
      </c>
      <c r="M33" s="140">
        <f t="shared" si="11"/>
        <v>57.255</v>
      </c>
      <c r="N33" s="146">
        <f t="shared" si="12"/>
        <v>0.6481180682909791</v>
      </c>
      <c r="O33" s="145">
        <v>37.125</v>
      </c>
      <c r="P33" s="141">
        <v>181.71900000000002</v>
      </c>
      <c r="Q33" s="142">
        <v>17.462999999999997</v>
      </c>
      <c r="R33" s="141">
        <v>26.48</v>
      </c>
      <c r="S33" s="140">
        <f t="shared" si="13"/>
        <v>262.78700000000003</v>
      </c>
      <c r="T33" s="144">
        <f t="shared" si="1"/>
        <v>0.003948238852622292</v>
      </c>
      <c r="U33" s="143">
        <v>37.5</v>
      </c>
      <c r="V33" s="141">
        <v>77.56999999999998</v>
      </c>
      <c r="W33" s="142">
        <v>17.968</v>
      </c>
      <c r="X33" s="141">
        <v>39.388999999999996</v>
      </c>
      <c r="Y33" s="140">
        <f t="shared" si="14"/>
        <v>172.42699999999996</v>
      </c>
      <c r="Z33" s="139">
        <f t="shared" si="15"/>
        <v>0.5240478579340828</v>
      </c>
    </row>
    <row r="34" spans="1:26" ht="18.75" customHeight="1">
      <c r="A34" s="147" t="s">
        <v>418</v>
      </c>
      <c r="B34" s="374" t="s">
        <v>441</v>
      </c>
      <c r="C34" s="145">
        <v>42.005</v>
      </c>
      <c r="D34" s="141">
        <v>43</v>
      </c>
      <c r="E34" s="142">
        <v>2.1950000000000003</v>
      </c>
      <c r="F34" s="141">
        <v>2.3350000000000004</v>
      </c>
      <c r="G34" s="140">
        <f t="shared" si="10"/>
        <v>89.53499999999998</v>
      </c>
      <c r="H34" s="144">
        <f t="shared" si="0"/>
        <v>0.004034380573548467</v>
      </c>
      <c r="I34" s="143">
        <v>54.741</v>
      </c>
      <c r="J34" s="141">
        <v>49.088</v>
      </c>
      <c r="K34" s="142">
        <v>1.427</v>
      </c>
      <c r="L34" s="141">
        <v>1.9</v>
      </c>
      <c r="M34" s="140">
        <f t="shared" si="11"/>
        <v>107.15600000000002</v>
      </c>
      <c r="N34" s="146">
        <f t="shared" si="12"/>
        <v>-0.16444249505394037</v>
      </c>
      <c r="O34" s="145">
        <v>119.47899999999997</v>
      </c>
      <c r="P34" s="141">
        <v>102.49399999999999</v>
      </c>
      <c r="Q34" s="142">
        <v>9.377</v>
      </c>
      <c r="R34" s="141">
        <v>10.414999999999996</v>
      </c>
      <c r="S34" s="140">
        <f t="shared" si="13"/>
        <v>241.76499999999996</v>
      </c>
      <c r="T34" s="144">
        <f t="shared" si="1"/>
        <v>0.003632394167916328</v>
      </c>
      <c r="U34" s="143">
        <v>149.11999999999998</v>
      </c>
      <c r="V34" s="141">
        <v>135.266</v>
      </c>
      <c r="W34" s="142">
        <v>15.406</v>
      </c>
      <c r="X34" s="141">
        <v>24.102999999999994</v>
      </c>
      <c r="Y34" s="140">
        <f t="shared" si="14"/>
        <v>323.895</v>
      </c>
      <c r="Z34" s="139">
        <f t="shared" si="15"/>
        <v>-0.2535698297287702</v>
      </c>
    </row>
    <row r="35" spans="1:26" ht="18.75" customHeight="1">
      <c r="A35" s="147" t="s">
        <v>382</v>
      </c>
      <c r="B35" s="374" t="s">
        <v>383</v>
      </c>
      <c r="C35" s="145">
        <v>25.573</v>
      </c>
      <c r="D35" s="141">
        <v>50.014</v>
      </c>
      <c r="E35" s="142">
        <v>5.079000000000001</v>
      </c>
      <c r="F35" s="141">
        <v>1.0550000000000002</v>
      </c>
      <c r="G35" s="140">
        <f t="shared" si="10"/>
        <v>81.721</v>
      </c>
      <c r="H35" s="144">
        <f t="shared" si="0"/>
        <v>0.003682287539520348</v>
      </c>
      <c r="I35" s="143">
        <v>21.101</v>
      </c>
      <c r="J35" s="141">
        <v>47.949</v>
      </c>
      <c r="K35" s="142">
        <v>1.5470000000000002</v>
      </c>
      <c r="L35" s="141">
        <v>5.973999999999999</v>
      </c>
      <c r="M35" s="140">
        <f t="shared" si="11"/>
        <v>76.571</v>
      </c>
      <c r="N35" s="146">
        <f t="shared" si="12"/>
        <v>0.06725783912969674</v>
      </c>
      <c r="O35" s="145">
        <v>75.717</v>
      </c>
      <c r="P35" s="141">
        <v>144.28800000000004</v>
      </c>
      <c r="Q35" s="142">
        <v>7.2490000000000006</v>
      </c>
      <c r="R35" s="141">
        <v>3.9720000000000004</v>
      </c>
      <c r="S35" s="140">
        <f t="shared" si="13"/>
        <v>231.22600000000006</v>
      </c>
      <c r="T35" s="144">
        <f t="shared" si="1"/>
        <v>0.003474051140035246</v>
      </c>
      <c r="U35" s="143">
        <v>58.10900000000001</v>
      </c>
      <c r="V35" s="141">
        <v>160.656</v>
      </c>
      <c r="W35" s="142">
        <v>7.931</v>
      </c>
      <c r="X35" s="141">
        <v>12.932</v>
      </c>
      <c r="Y35" s="140">
        <f t="shared" si="14"/>
        <v>239.62800000000001</v>
      </c>
      <c r="Z35" s="139">
        <f t="shared" si="15"/>
        <v>-0.03506268048808969</v>
      </c>
    </row>
    <row r="36" spans="1:26" ht="18.75" customHeight="1">
      <c r="A36" s="147" t="s">
        <v>394</v>
      </c>
      <c r="B36" s="374" t="s">
        <v>395</v>
      </c>
      <c r="C36" s="145">
        <v>0</v>
      </c>
      <c r="D36" s="141">
        <v>0</v>
      </c>
      <c r="E36" s="142">
        <v>38.033</v>
      </c>
      <c r="F36" s="141">
        <v>42.35</v>
      </c>
      <c r="G36" s="140">
        <f t="shared" si="10"/>
        <v>80.38300000000001</v>
      </c>
      <c r="H36" s="144">
        <f t="shared" si="0"/>
        <v>0.003621998253683437</v>
      </c>
      <c r="I36" s="143"/>
      <c r="J36" s="141"/>
      <c r="K36" s="142">
        <v>27.534</v>
      </c>
      <c r="L36" s="141">
        <v>36.239000000000004</v>
      </c>
      <c r="M36" s="140">
        <f t="shared" si="11"/>
        <v>63.773</v>
      </c>
      <c r="N36" s="146">
        <f t="shared" si="12"/>
        <v>0.2604550515108275</v>
      </c>
      <c r="O36" s="145"/>
      <c r="P36" s="141"/>
      <c r="Q36" s="142">
        <v>117.89899999999997</v>
      </c>
      <c r="R36" s="141">
        <v>143.146</v>
      </c>
      <c r="S36" s="140">
        <f t="shared" si="13"/>
        <v>261.04499999999996</v>
      </c>
      <c r="T36" s="144">
        <f t="shared" si="1"/>
        <v>0.003922066202981068</v>
      </c>
      <c r="U36" s="143"/>
      <c r="V36" s="141"/>
      <c r="W36" s="142">
        <v>95.02000000000002</v>
      </c>
      <c r="X36" s="141">
        <v>108.995</v>
      </c>
      <c r="Y36" s="140">
        <f t="shared" si="14"/>
        <v>204.01500000000004</v>
      </c>
      <c r="Z36" s="139">
        <f t="shared" si="15"/>
        <v>0.279538269244908</v>
      </c>
    </row>
    <row r="37" spans="1:26" ht="18.75" customHeight="1">
      <c r="A37" s="147" t="s">
        <v>378</v>
      </c>
      <c r="B37" s="374" t="s">
        <v>379</v>
      </c>
      <c r="C37" s="145">
        <v>11.685999999999998</v>
      </c>
      <c r="D37" s="141">
        <v>36.662000000000006</v>
      </c>
      <c r="E37" s="142">
        <v>11.735</v>
      </c>
      <c r="F37" s="141">
        <v>15.762</v>
      </c>
      <c r="G37" s="140">
        <f t="shared" si="10"/>
        <v>75.845</v>
      </c>
      <c r="H37" s="144">
        <f t="shared" si="0"/>
        <v>0.003417519345516095</v>
      </c>
      <c r="I37" s="143">
        <v>14.836999999999998</v>
      </c>
      <c r="J37" s="141">
        <v>53.61000000000001</v>
      </c>
      <c r="K37" s="142">
        <v>20.017000000000003</v>
      </c>
      <c r="L37" s="141">
        <v>29.931</v>
      </c>
      <c r="M37" s="140">
        <f t="shared" si="11"/>
        <v>118.395</v>
      </c>
      <c r="N37" s="146" t="s">
        <v>50</v>
      </c>
      <c r="O37" s="145">
        <v>66.71799999999998</v>
      </c>
      <c r="P37" s="141">
        <v>131.16500000000002</v>
      </c>
      <c r="Q37" s="142">
        <v>53.865000000000016</v>
      </c>
      <c r="R37" s="141">
        <v>65.47699999999999</v>
      </c>
      <c r="S37" s="140">
        <f t="shared" si="13"/>
        <v>317.22499999999997</v>
      </c>
      <c r="T37" s="144">
        <f t="shared" si="1"/>
        <v>0.004766141666152079</v>
      </c>
      <c r="U37" s="143">
        <v>41.71699999999999</v>
      </c>
      <c r="V37" s="141">
        <v>141.081</v>
      </c>
      <c r="W37" s="142">
        <v>61.845999999999975</v>
      </c>
      <c r="X37" s="141">
        <v>73.42500000000001</v>
      </c>
      <c r="Y37" s="140">
        <f t="shared" si="14"/>
        <v>318.06899999999996</v>
      </c>
      <c r="Z37" s="139">
        <f t="shared" si="15"/>
        <v>-0.0026535122882141993</v>
      </c>
    </row>
    <row r="38" spans="1:26" ht="18.75" customHeight="1">
      <c r="A38" s="147" t="s">
        <v>448</v>
      </c>
      <c r="B38" s="374" t="s">
        <v>449</v>
      </c>
      <c r="C38" s="145">
        <v>25.706999999999997</v>
      </c>
      <c r="D38" s="141">
        <v>44.67400000000001</v>
      </c>
      <c r="E38" s="142">
        <v>0.9600000000000001</v>
      </c>
      <c r="F38" s="141">
        <v>0.71</v>
      </c>
      <c r="G38" s="140">
        <f t="shared" si="10"/>
        <v>72.05099999999999</v>
      </c>
      <c r="H38" s="144">
        <f t="shared" si="0"/>
        <v>0.0032465645245405776</v>
      </c>
      <c r="I38" s="143">
        <v>19.04</v>
      </c>
      <c r="J38" s="141">
        <v>26.9</v>
      </c>
      <c r="K38" s="142">
        <v>2.163</v>
      </c>
      <c r="L38" s="141">
        <v>2.0439999999999996</v>
      </c>
      <c r="M38" s="140">
        <f t="shared" si="11"/>
        <v>50.14699999999999</v>
      </c>
      <c r="N38" s="146">
        <f t="shared" si="12"/>
        <v>0.4367958202883522</v>
      </c>
      <c r="O38" s="145">
        <v>83.09400000000002</v>
      </c>
      <c r="P38" s="141">
        <v>103.994</v>
      </c>
      <c r="Q38" s="142">
        <v>1.6749999999999998</v>
      </c>
      <c r="R38" s="141">
        <v>1.819</v>
      </c>
      <c r="S38" s="140">
        <f t="shared" si="13"/>
        <v>190.58200000000002</v>
      </c>
      <c r="T38" s="144">
        <f t="shared" si="1"/>
        <v>0.002863396047028436</v>
      </c>
      <c r="U38" s="143">
        <v>49.48</v>
      </c>
      <c r="V38" s="141">
        <v>79.386</v>
      </c>
      <c r="W38" s="142">
        <v>29.842999999999996</v>
      </c>
      <c r="X38" s="141">
        <v>29.495</v>
      </c>
      <c r="Y38" s="140">
        <f t="shared" si="14"/>
        <v>188.20399999999998</v>
      </c>
      <c r="Z38" s="139">
        <f t="shared" si="15"/>
        <v>0.012635225606257183</v>
      </c>
    </row>
    <row r="39" spans="1:26" ht="18.75" customHeight="1">
      <c r="A39" s="147" t="s">
        <v>402</v>
      </c>
      <c r="B39" s="374" t="s">
        <v>403</v>
      </c>
      <c r="C39" s="145">
        <v>20.851</v>
      </c>
      <c r="D39" s="141">
        <v>30.017999999999997</v>
      </c>
      <c r="E39" s="142">
        <v>7.397999999999998</v>
      </c>
      <c r="F39" s="141">
        <v>7.421</v>
      </c>
      <c r="G39" s="140">
        <f>SUM(C39:F39)</f>
        <v>65.688</v>
      </c>
      <c r="H39" s="144">
        <f>G39/$G$9</f>
        <v>0.002959852472387913</v>
      </c>
      <c r="I39" s="143">
        <v>32.71</v>
      </c>
      <c r="J39" s="141">
        <v>72.464</v>
      </c>
      <c r="K39" s="142">
        <v>12.125</v>
      </c>
      <c r="L39" s="141">
        <v>8.093</v>
      </c>
      <c r="M39" s="140">
        <f>SUM(I39:L39)</f>
        <v>125.39200000000001</v>
      </c>
      <c r="N39" s="146">
        <f>IF(ISERROR(G39/M39-1),"         /0",(G39/M39-1))</f>
        <v>-0.4761388286334056</v>
      </c>
      <c r="O39" s="145">
        <v>104.04599999999999</v>
      </c>
      <c r="P39" s="141">
        <v>127.687</v>
      </c>
      <c r="Q39" s="142">
        <v>26.657</v>
      </c>
      <c r="R39" s="141">
        <v>13.570000000000002</v>
      </c>
      <c r="S39" s="140">
        <f>SUM(O39:R39)</f>
        <v>271.96</v>
      </c>
      <c r="T39" s="144">
        <f>S39/$S$9</f>
        <v>0.0040860584365252405</v>
      </c>
      <c r="U39" s="143">
        <v>103.26100000000001</v>
      </c>
      <c r="V39" s="141">
        <v>196.12799999999996</v>
      </c>
      <c r="W39" s="142">
        <v>29.731</v>
      </c>
      <c r="X39" s="141">
        <v>25.672000000000004</v>
      </c>
      <c r="Y39" s="140">
        <f>SUM(U39:X39)</f>
        <v>354.792</v>
      </c>
      <c r="Z39" s="139">
        <f>IF(ISERROR(S39/Y39-1),"         /0",IF(S39/Y39&gt;5,"  *  ",(S39/Y39-1)))</f>
        <v>-0.23346636902748652</v>
      </c>
    </row>
    <row r="40" spans="1:26" ht="18.75" customHeight="1">
      <c r="A40" s="147" t="s">
        <v>450</v>
      </c>
      <c r="B40" s="374" t="s">
        <v>451</v>
      </c>
      <c r="C40" s="145">
        <v>28.676</v>
      </c>
      <c r="D40" s="141">
        <v>35.699</v>
      </c>
      <c r="E40" s="142">
        <v>0</v>
      </c>
      <c r="F40" s="141">
        <v>0</v>
      </c>
      <c r="G40" s="140">
        <f t="shared" si="10"/>
        <v>64.375</v>
      </c>
      <c r="H40" s="144">
        <f t="shared" si="0"/>
        <v>0.002900689667975458</v>
      </c>
      <c r="I40" s="143">
        <v>8.2</v>
      </c>
      <c r="J40" s="141">
        <v>29.48</v>
      </c>
      <c r="K40" s="142"/>
      <c r="L40" s="141">
        <v>12.93</v>
      </c>
      <c r="M40" s="140">
        <f t="shared" si="11"/>
        <v>50.61</v>
      </c>
      <c r="N40" s="146" t="s">
        <v>50</v>
      </c>
      <c r="O40" s="145">
        <v>88.38600000000001</v>
      </c>
      <c r="P40" s="141">
        <v>120.559</v>
      </c>
      <c r="Q40" s="142">
        <v>0.08</v>
      </c>
      <c r="R40" s="141">
        <v>0.165</v>
      </c>
      <c r="S40" s="140">
        <f t="shared" si="13"/>
        <v>209.19</v>
      </c>
      <c r="T40" s="144">
        <f t="shared" si="1"/>
        <v>0.00314297162941872</v>
      </c>
      <c r="U40" s="143">
        <v>41.14</v>
      </c>
      <c r="V40" s="141">
        <v>116.13000000000001</v>
      </c>
      <c r="W40" s="142">
        <v>0</v>
      </c>
      <c r="X40" s="141">
        <v>13.01</v>
      </c>
      <c r="Y40" s="140">
        <f t="shared" si="14"/>
        <v>170.28</v>
      </c>
      <c r="Z40" s="139">
        <f t="shared" si="15"/>
        <v>0.22850599013389705</v>
      </c>
    </row>
    <row r="41" spans="1:26" ht="18.75" customHeight="1">
      <c r="A41" s="147" t="s">
        <v>452</v>
      </c>
      <c r="B41" s="374" t="s">
        <v>452</v>
      </c>
      <c r="C41" s="145">
        <v>3.3</v>
      </c>
      <c r="D41" s="141">
        <v>58.955</v>
      </c>
      <c r="E41" s="142">
        <v>0</v>
      </c>
      <c r="F41" s="141">
        <v>0</v>
      </c>
      <c r="G41" s="140">
        <f t="shared" si="10"/>
        <v>62.254999999999995</v>
      </c>
      <c r="H41" s="144">
        <f t="shared" si="0"/>
        <v>0.0028051640431815475</v>
      </c>
      <c r="I41" s="143">
        <v>3.5</v>
      </c>
      <c r="J41" s="141">
        <v>32.422000000000004</v>
      </c>
      <c r="K41" s="142"/>
      <c r="L41" s="141">
        <v>0.1</v>
      </c>
      <c r="M41" s="140">
        <f t="shared" si="11"/>
        <v>36.022000000000006</v>
      </c>
      <c r="N41" s="146">
        <f t="shared" si="12"/>
        <v>0.7282494031425235</v>
      </c>
      <c r="O41" s="145">
        <v>19.02</v>
      </c>
      <c r="P41" s="141">
        <v>214.93900000000002</v>
      </c>
      <c r="Q41" s="142">
        <v>0.37</v>
      </c>
      <c r="R41" s="141">
        <v>0.03</v>
      </c>
      <c r="S41" s="140">
        <f t="shared" si="13"/>
        <v>234.35900000000004</v>
      </c>
      <c r="T41" s="144">
        <f t="shared" si="1"/>
        <v>0.003521122845733266</v>
      </c>
      <c r="U41" s="143">
        <v>10.45</v>
      </c>
      <c r="V41" s="141">
        <v>152.712</v>
      </c>
      <c r="W41" s="142"/>
      <c r="X41" s="141">
        <v>0.1</v>
      </c>
      <c r="Y41" s="140">
        <f t="shared" si="14"/>
        <v>163.26199999999997</v>
      </c>
      <c r="Z41" s="139">
        <f t="shared" si="15"/>
        <v>0.4354779434283549</v>
      </c>
    </row>
    <row r="42" spans="1:26" ht="18.75" customHeight="1">
      <c r="A42" s="147" t="s">
        <v>430</v>
      </c>
      <c r="B42" s="374" t="s">
        <v>431</v>
      </c>
      <c r="C42" s="145">
        <v>32.232</v>
      </c>
      <c r="D42" s="141">
        <v>20.026999999999997</v>
      </c>
      <c r="E42" s="142">
        <v>0.515</v>
      </c>
      <c r="F42" s="141">
        <v>0.9800000000000001</v>
      </c>
      <c r="G42" s="140">
        <f t="shared" si="10"/>
        <v>53.754</v>
      </c>
      <c r="H42" s="144">
        <f t="shared" si="0"/>
        <v>0.0024221152996093632</v>
      </c>
      <c r="I42" s="143">
        <v>52.263999999999996</v>
      </c>
      <c r="J42" s="141">
        <v>83.79100000000001</v>
      </c>
      <c r="K42" s="142">
        <v>0.35</v>
      </c>
      <c r="L42" s="141">
        <v>0.56</v>
      </c>
      <c r="M42" s="140">
        <f t="shared" si="11"/>
        <v>136.965</v>
      </c>
      <c r="N42" s="146">
        <f t="shared" si="12"/>
        <v>-0.6075347716569928</v>
      </c>
      <c r="O42" s="145">
        <v>97.33399999999999</v>
      </c>
      <c r="P42" s="141">
        <v>125.46000000000004</v>
      </c>
      <c r="Q42" s="142">
        <v>1.8090000000000002</v>
      </c>
      <c r="R42" s="141">
        <v>3.2800000000000002</v>
      </c>
      <c r="S42" s="140">
        <f t="shared" si="13"/>
        <v>227.88300000000004</v>
      </c>
      <c r="T42" s="144">
        <f t="shared" si="1"/>
        <v>0.003423824292876458</v>
      </c>
      <c r="U42" s="143">
        <v>122.52800000000002</v>
      </c>
      <c r="V42" s="141">
        <v>186.26899999999998</v>
      </c>
      <c r="W42" s="142">
        <v>1.3850000000000002</v>
      </c>
      <c r="X42" s="141">
        <v>1.9000000000000001</v>
      </c>
      <c r="Y42" s="140">
        <f t="shared" si="14"/>
        <v>312.082</v>
      </c>
      <c r="Z42" s="139">
        <f t="shared" si="15"/>
        <v>-0.26979768137861193</v>
      </c>
    </row>
    <row r="43" spans="1:26" ht="18.75" customHeight="1">
      <c r="A43" s="147" t="s">
        <v>453</v>
      </c>
      <c r="B43" s="374" t="s">
        <v>453</v>
      </c>
      <c r="C43" s="145">
        <v>23.927</v>
      </c>
      <c r="D43" s="141">
        <v>24.839</v>
      </c>
      <c r="E43" s="142">
        <v>0.2</v>
      </c>
      <c r="F43" s="141">
        <v>0.2</v>
      </c>
      <c r="G43" s="140">
        <f t="shared" si="10"/>
        <v>49.166000000000004</v>
      </c>
      <c r="H43" s="144">
        <f t="shared" si="0"/>
        <v>0.002215383428593109</v>
      </c>
      <c r="I43" s="143">
        <v>11.314</v>
      </c>
      <c r="J43" s="141">
        <v>15.806000000000001</v>
      </c>
      <c r="K43" s="142">
        <v>0</v>
      </c>
      <c r="L43" s="141">
        <v>3.8</v>
      </c>
      <c r="M43" s="140">
        <f t="shared" si="11"/>
        <v>30.92</v>
      </c>
      <c r="N43" s="146">
        <f t="shared" si="12"/>
        <v>0.5901034928848643</v>
      </c>
      <c r="O43" s="145">
        <v>46.558</v>
      </c>
      <c r="P43" s="141">
        <v>69.038</v>
      </c>
      <c r="Q43" s="142">
        <v>0.37</v>
      </c>
      <c r="R43" s="141">
        <v>0.72</v>
      </c>
      <c r="S43" s="140">
        <f t="shared" si="13"/>
        <v>116.686</v>
      </c>
      <c r="T43" s="144">
        <f t="shared" si="1"/>
        <v>0.0017531468404338294</v>
      </c>
      <c r="U43" s="143">
        <v>36.117</v>
      </c>
      <c r="V43" s="141">
        <v>43.373999999999995</v>
      </c>
      <c r="W43" s="142">
        <v>5.05</v>
      </c>
      <c r="X43" s="141">
        <v>12.150000000000002</v>
      </c>
      <c r="Y43" s="140">
        <f t="shared" si="14"/>
        <v>96.69099999999999</v>
      </c>
      <c r="Z43" s="139">
        <f t="shared" si="15"/>
        <v>0.2067927728537302</v>
      </c>
    </row>
    <row r="44" spans="1:26" ht="18.75" customHeight="1">
      <c r="A44" s="147" t="s">
        <v>390</v>
      </c>
      <c r="B44" s="374" t="s">
        <v>391</v>
      </c>
      <c r="C44" s="145">
        <v>4.551</v>
      </c>
      <c r="D44" s="141">
        <v>36.855000000000004</v>
      </c>
      <c r="E44" s="142">
        <v>1.8750000000000002</v>
      </c>
      <c r="F44" s="141">
        <v>0.722</v>
      </c>
      <c r="G44" s="140">
        <f t="shared" si="10"/>
        <v>44.00300000000001</v>
      </c>
      <c r="H44" s="144">
        <f t="shared" si="0"/>
        <v>0.001982742484814355</v>
      </c>
      <c r="I44" s="143">
        <v>6.715000000000001</v>
      </c>
      <c r="J44" s="141">
        <v>19.646</v>
      </c>
      <c r="K44" s="142">
        <v>2.1579999999999995</v>
      </c>
      <c r="L44" s="141">
        <v>4.07</v>
      </c>
      <c r="M44" s="140">
        <f t="shared" si="11"/>
        <v>32.589</v>
      </c>
      <c r="N44" s="146">
        <f t="shared" si="12"/>
        <v>0.35024087882414334</v>
      </c>
      <c r="O44" s="145">
        <v>24.672</v>
      </c>
      <c r="P44" s="141">
        <v>84.82</v>
      </c>
      <c r="Q44" s="142">
        <v>11.609</v>
      </c>
      <c r="R44" s="141">
        <v>12.456000000000001</v>
      </c>
      <c r="S44" s="140">
        <f t="shared" si="13"/>
        <v>133.557</v>
      </c>
      <c r="T44" s="144">
        <f t="shared" si="1"/>
        <v>0.002006624895598623</v>
      </c>
      <c r="U44" s="143">
        <v>23.855</v>
      </c>
      <c r="V44" s="141">
        <v>90.872</v>
      </c>
      <c r="W44" s="142">
        <v>13.376999999999999</v>
      </c>
      <c r="X44" s="141">
        <v>31.552999999999997</v>
      </c>
      <c r="Y44" s="140">
        <f t="shared" si="14"/>
        <v>159.657</v>
      </c>
      <c r="Z44" s="139">
        <f t="shared" si="15"/>
        <v>-0.16347545049700307</v>
      </c>
    </row>
    <row r="45" spans="1:26" ht="18.75" customHeight="1">
      <c r="A45" s="147" t="s">
        <v>454</v>
      </c>
      <c r="B45" s="374" t="s">
        <v>454</v>
      </c>
      <c r="C45" s="145">
        <v>21.490000000000002</v>
      </c>
      <c r="D45" s="141">
        <v>17.96</v>
      </c>
      <c r="E45" s="142">
        <v>0.72</v>
      </c>
      <c r="F45" s="141">
        <v>2.954</v>
      </c>
      <c r="G45" s="140">
        <f t="shared" si="10"/>
        <v>43.124</v>
      </c>
      <c r="H45" s="144">
        <f t="shared" si="0"/>
        <v>0.0019431353979304645</v>
      </c>
      <c r="I45" s="143">
        <v>8.3</v>
      </c>
      <c r="J45" s="141">
        <v>23.9</v>
      </c>
      <c r="K45" s="142">
        <v>0.82</v>
      </c>
      <c r="L45" s="141">
        <v>2.08</v>
      </c>
      <c r="M45" s="140">
        <f t="shared" si="11"/>
        <v>35.1</v>
      </c>
      <c r="N45" s="146">
        <f t="shared" si="12"/>
        <v>0.22860398860398856</v>
      </c>
      <c r="O45" s="145">
        <v>51.806999999999995</v>
      </c>
      <c r="P45" s="141">
        <v>49.41199999999999</v>
      </c>
      <c r="Q45" s="142">
        <v>2.064</v>
      </c>
      <c r="R45" s="141">
        <v>6.881</v>
      </c>
      <c r="S45" s="140">
        <f t="shared" si="13"/>
        <v>110.16399999999999</v>
      </c>
      <c r="T45" s="144">
        <f t="shared" si="1"/>
        <v>0.0016551571613522818</v>
      </c>
      <c r="U45" s="143">
        <v>40.68000000000001</v>
      </c>
      <c r="V45" s="141">
        <v>63.06</v>
      </c>
      <c r="W45" s="142">
        <v>2.1100000000000003</v>
      </c>
      <c r="X45" s="141">
        <v>4.0360000000000005</v>
      </c>
      <c r="Y45" s="140">
        <f t="shared" si="14"/>
        <v>109.88600000000001</v>
      </c>
      <c r="Z45" s="139">
        <f t="shared" si="15"/>
        <v>0.0025298946180585258</v>
      </c>
    </row>
    <row r="46" spans="1:26" ht="18.75" customHeight="1">
      <c r="A46" s="147" t="s">
        <v>455</v>
      </c>
      <c r="B46" s="374" t="s">
        <v>455</v>
      </c>
      <c r="C46" s="145">
        <v>17.1</v>
      </c>
      <c r="D46" s="141">
        <v>10.3</v>
      </c>
      <c r="E46" s="142">
        <v>6.8740000000000006</v>
      </c>
      <c r="F46" s="141">
        <v>7.529999999999999</v>
      </c>
      <c r="G46" s="140">
        <f t="shared" si="10"/>
        <v>41.804</v>
      </c>
      <c r="H46" s="144">
        <f t="shared" si="0"/>
        <v>0.0018836571787191618</v>
      </c>
      <c r="I46" s="143">
        <v>10</v>
      </c>
      <c r="J46" s="141">
        <v>4.5</v>
      </c>
      <c r="K46" s="142">
        <v>13.434000000000001</v>
      </c>
      <c r="L46" s="141">
        <v>21.146</v>
      </c>
      <c r="M46" s="140">
        <f t="shared" si="11"/>
        <v>49.08</v>
      </c>
      <c r="N46" s="146">
        <f t="shared" si="12"/>
        <v>-0.1482477587612061</v>
      </c>
      <c r="O46" s="145">
        <v>32</v>
      </c>
      <c r="P46" s="141">
        <v>48.099999999999994</v>
      </c>
      <c r="Q46" s="142">
        <v>18.382</v>
      </c>
      <c r="R46" s="141">
        <v>21.928000000000004</v>
      </c>
      <c r="S46" s="140">
        <f t="shared" si="13"/>
        <v>120.41</v>
      </c>
      <c r="T46" s="144">
        <f t="shared" si="1"/>
        <v>0.0018090980156714378</v>
      </c>
      <c r="U46" s="143">
        <v>33</v>
      </c>
      <c r="V46" s="141">
        <v>28.1</v>
      </c>
      <c r="W46" s="142">
        <v>40.625</v>
      </c>
      <c r="X46" s="141">
        <v>65.195</v>
      </c>
      <c r="Y46" s="140">
        <f t="shared" si="14"/>
        <v>166.92</v>
      </c>
      <c r="Z46" s="139">
        <f t="shared" si="15"/>
        <v>-0.2786364725617062</v>
      </c>
    </row>
    <row r="47" spans="1:26" ht="18.75" customHeight="1">
      <c r="A47" s="147" t="s">
        <v>456</v>
      </c>
      <c r="B47" s="374" t="s">
        <v>457</v>
      </c>
      <c r="C47" s="145">
        <v>0.283</v>
      </c>
      <c r="D47" s="141">
        <v>1.017</v>
      </c>
      <c r="E47" s="142">
        <v>1.4000000000000001</v>
      </c>
      <c r="F47" s="141">
        <v>38.421</v>
      </c>
      <c r="G47" s="140">
        <f t="shared" si="10"/>
        <v>41.121</v>
      </c>
      <c r="H47" s="144">
        <f t="shared" si="0"/>
        <v>0.0018528817062030106</v>
      </c>
      <c r="I47" s="143">
        <v>0.442</v>
      </c>
      <c r="J47" s="141">
        <v>1.33</v>
      </c>
      <c r="K47" s="142">
        <v>0.155</v>
      </c>
      <c r="L47" s="141">
        <v>73.868</v>
      </c>
      <c r="M47" s="140">
        <f t="shared" si="11"/>
        <v>75.795</v>
      </c>
      <c r="N47" s="146">
        <f t="shared" si="12"/>
        <v>-0.4574708094201464</v>
      </c>
      <c r="O47" s="145">
        <v>0.8639999999999999</v>
      </c>
      <c r="P47" s="141">
        <v>3.264</v>
      </c>
      <c r="Q47" s="142">
        <v>1.9200000000000002</v>
      </c>
      <c r="R47" s="141">
        <v>82.18299999999999</v>
      </c>
      <c r="S47" s="140">
        <f t="shared" si="13"/>
        <v>88.231</v>
      </c>
      <c r="T47" s="144">
        <f t="shared" si="1"/>
        <v>0.0013256251724998473</v>
      </c>
      <c r="U47" s="143">
        <v>2.019</v>
      </c>
      <c r="V47" s="141">
        <v>4.428</v>
      </c>
      <c r="W47" s="142">
        <v>0.505</v>
      </c>
      <c r="X47" s="141">
        <v>140.04899999999998</v>
      </c>
      <c r="Y47" s="140">
        <f t="shared" si="14"/>
        <v>147.00099999999998</v>
      </c>
      <c r="Z47" s="139">
        <f t="shared" si="15"/>
        <v>-0.39979319868572316</v>
      </c>
    </row>
    <row r="48" spans="1:26" ht="18.75" customHeight="1">
      <c r="A48" s="147" t="s">
        <v>458</v>
      </c>
      <c r="B48" s="374" t="s">
        <v>459</v>
      </c>
      <c r="C48" s="145">
        <v>0</v>
      </c>
      <c r="D48" s="141">
        <v>0</v>
      </c>
      <c r="E48" s="142">
        <v>27.09</v>
      </c>
      <c r="F48" s="141">
        <v>12.190000000000001</v>
      </c>
      <c r="G48" s="140">
        <f t="shared" si="10"/>
        <v>39.28</v>
      </c>
      <c r="H48" s="144">
        <f t="shared" si="0"/>
        <v>0.0017699276141060348</v>
      </c>
      <c r="I48" s="143"/>
      <c r="J48" s="141"/>
      <c r="K48" s="142">
        <v>1.5</v>
      </c>
      <c r="L48" s="141">
        <v>4.1</v>
      </c>
      <c r="M48" s="140">
        <f t="shared" si="11"/>
        <v>5.6</v>
      </c>
      <c r="N48" s="146">
        <f t="shared" si="12"/>
        <v>6.014285714285715</v>
      </c>
      <c r="O48" s="145"/>
      <c r="P48" s="141"/>
      <c r="Q48" s="142">
        <v>32.74</v>
      </c>
      <c r="R48" s="141">
        <v>24.168000000000003</v>
      </c>
      <c r="S48" s="140">
        <f t="shared" si="13"/>
        <v>56.908</v>
      </c>
      <c r="T48" s="144">
        <f t="shared" si="1"/>
        <v>0.0008550132869016709</v>
      </c>
      <c r="U48" s="143"/>
      <c r="V48" s="141"/>
      <c r="W48" s="142">
        <v>27.790000000000003</v>
      </c>
      <c r="X48" s="141">
        <v>23.158</v>
      </c>
      <c r="Y48" s="140">
        <f t="shared" si="14"/>
        <v>50.94800000000001</v>
      </c>
      <c r="Z48" s="139">
        <f t="shared" si="15"/>
        <v>0.11698202088403842</v>
      </c>
    </row>
    <row r="49" spans="1:26" ht="18.75" customHeight="1">
      <c r="A49" s="147" t="s">
        <v>388</v>
      </c>
      <c r="B49" s="374" t="s">
        <v>389</v>
      </c>
      <c r="C49" s="145">
        <v>8.665000000000001</v>
      </c>
      <c r="D49" s="141">
        <v>17.932999999999996</v>
      </c>
      <c r="E49" s="142">
        <v>1.18</v>
      </c>
      <c r="F49" s="141">
        <v>8.51</v>
      </c>
      <c r="G49" s="140">
        <f t="shared" si="10"/>
        <v>36.288</v>
      </c>
      <c r="H49" s="144">
        <f t="shared" si="0"/>
        <v>0.001635110317227082</v>
      </c>
      <c r="I49" s="143">
        <v>7.987</v>
      </c>
      <c r="J49" s="141">
        <v>29.356</v>
      </c>
      <c r="K49" s="142">
        <v>0</v>
      </c>
      <c r="L49" s="141">
        <v>0</v>
      </c>
      <c r="M49" s="140">
        <f t="shared" si="11"/>
        <v>37.343</v>
      </c>
      <c r="N49" s="146">
        <f t="shared" si="12"/>
        <v>-0.028251613421524935</v>
      </c>
      <c r="O49" s="145">
        <v>20.407000000000004</v>
      </c>
      <c r="P49" s="141">
        <v>42.614999999999995</v>
      </c>
      <c r="Q49" s="142">
        <v>10.379999999999999</v>
      </c>
      <c r="R49" s="141">
        <v>8.855</v>
      </c>
      <c r="S49" s="140">
        <f t="shared" si="13"/>
        <v>82.257</v>
      </c>
      <c r="T49" s="144">
        <f t="shared" si="1"/>
        <v>0.0012358689101825884</v>
      </c>
      <c r="U49" s="143">
        <v>20.538000000000004</v>
      </c>
      <c r="V49" s="141">
        <v>69.644</v>
      </c>
      <c r="W49" s="142">
        <v>0.169</v>
      </c>
      <c r="X49" s="141">
        <v>0.195</v>
      </c>
      <c r="Y49" s="140">
        <f t="shared" si="14"/>
        <v>90.546</v>
      </c>
      <c r="Z49" s="139">
        <f t="shared" si="15"/>
        <v>-0.09154462924922135</v>
      </c>
    </row>
    <row r="50" spans="1:26" ht="18.75" customHeight="1">
      <c r="A50" s="147" t="s">
        <v>412</v>
      </c>
      <c r="B50" s="374" t="s">
        <v>413</v>
      </c>
      <c r="C50" s="145">
        <v>23.08</v>
      </c>
      <c r="D50" s="141">
        <v>10.998</v>
      </c>
      <c r="E50" s="142">
        <v>0.535</v>
      </c>
      <c r="F50" s="141">
        <v>1.2</v>
      </c>
      <c r="G50" s="140">
        <f t="shared" si="10"/>
        <v>35.812999999999995</v>
      </c>
      <c r="H50" s="144">
        <f t="shared" si="0"/>
        <v>0.0016137071701624087</v>
      </c>
      <c r="I50" s="143">
        <v>24.651</v>
      </c>
      <c r="J50" s="141">
        <v>9.019</v>
      </c>
      <c r="K50" s="142">
        <v>9.525</v>
      </c>
      <c r="L50" s="141">
        <v>4.261</v>
      </c>
      <c r="M50" s="140">
        <f t="shared" si="11"/>
        <v>47.456</v>
      </c>
      <c r="N50" s="146">
        <f t="shared" si="12"/>
        <v>-0.24534305461901562</v>
      </c>
      <c r="O50" s="145">
        <v>51.29599999999999</v>
      </c>
      <c r="P50" s="141">
        <v>26.351999999999997</v>
      </c>
      <c r="Q50" s="142">
        <v>2.785</v>
      </c>
      <c r="R50" s="141">
        <v>18.038</v>
      </c>
      <c r="S50" s="140">
        <f t="shared" si="13"/>
        <v>98.47099999999999</v>
      </c>
      <c r="T50" s="144">
        <f t="shared" si="1"/>
        <v>0.001479475879920124</v>
      </c>
      <c r="U50" s="143">
        <v>53.94500000000001</v>
      </c>
      <c r="V50" s="141">
        <v>23.701999999999998</v>
      </c>
      <c r="W50" s="142">
        <v>27.931</v>
      </c>
      <c r="X50" s="141">
        <v>67.87700000000001</v>
      </c>
      <c r="Y50" s="140">
        <f t="shared" si="14"/>
        <v>173.455</v>
      </c>
      <c r="Z50" s="139">
        <f t="shared" si="15"/>
        <v>-0.4322965610677122</v>
      </c>
    </row>
    <row r="51" spans="1:26" ht="18.75" customHeight="1">
      <c r="A51" s="147" t="s">
        <v>424</v>
      </c>
      <c r="B51" s="374" t="s">
        <v>425</v>
      </c>
      <c r="C51" s="145">
        <v>5.5649999999999995</v>
      </c>
      <c r="D51" s="141">
        <v>8.12</v>
      </c>
      <c r="E51" s="142">
        <v>14.100999999999999</v>
      </c>
      <c r="F51" s="141">
        <v>7.809</v>
      </c>
      <c r="G51" s="140">
        <f t="shared" si="10"/>
        <v>35.595</v>
      </c>
      <c r="H51" s="144">
        <f t="shared" si="0"/>
        <v>0.0016038842521411483</v>
      </c>
      <c r="I51" s="143">
        <v>1.8239999999999998</v>
      </c>
      <c r="J51" s="141">
        <v>6.367</v>
      </c>
      <c r="K51" s="142">
        <v>21.901</v>
      </c>
      <c r="L51" s="141">
        <v>19.432000000000002</v>
      </c>
      <c r="M51" s="140">
        <f t="shared" si="11"/>
        <v>49.524</v>
      </c>
      <c r="N51" s="146">
        <f t="shared" si="12"/>
        <v>-0.28125757208626123</v>
      </c>
      <c r="O51" s="145">
        <v>19.958</v>
      </c>
      <c r="P51" s="141">
        <v>48.186</v>
      </c>
      <c r="Q51" s="142">
        <v>49.826</v>
      </c>
      <c r="R51" s="141">
        <v>36.433</v>
      </c>
      <c r="S51" s="140">
        <f t="shared" si="13"/>
        <v>154.403</v>
      </c>
      <c r="T51" s="144">
        <f t="shared" si="1"/>
        <v>0.0023198252712708</v>
      </c>
      <c r="U51" s="143">
        <v>3.143</v>
      </c>
      <c r="V51" s="141">
        <v>16.211</v>
      </c>
      <c r="W51" s="142">
        <v>64.60499999999999</v>
      </c>
      <c r="X51" s="141">
        <v>59.922999999999995</v>
      </c>
      <c r="Y51" s="140">
        <f t="shared" si="14"/>
        <v>143.88199999999998</v>
      </c>
      <c r="Z51" s="139">
        <f t="shared" si="15"/>
        <v>0.07312241976063727</v>
      </c>
    </row>
    <row r="52" spans="1:26" ht="18.75" customHeight="1">
      <c r="A52" s="147" t="s">
        <v>384</v>
      </c>
      <c r="B52" s="374" t="s">
        <v>385</v>
      </c>
      <c r="C52" s="145">
        <v>12.59</v>
      </c>
      <c r="D52" s="141">
        <v>22.433</v>
      </c>
      <c r="E52" s="142">
        <v>0</v>
      </c>
      <c r="F52" s="141">
        <v>0</v>
      </c>
      <c r="G52" s="140">
        <f t="shared" si="10"/>
        <v>35.022999999999996</v>
      </c>
      <c r="H52" s="144">
        <f t="shared" si="0"/>
        <v>0.0015781103571495838</v>
      </c>
      <c r="I52" s="143">
        <v>15.464</v>
      </c>
      <c r="J52" s="141">
        <v>16.355999999999998</v>
      </c>
      <c r="K52" s="142">
        <v>0.55</v>
      </c>
      <c r="L52" s="141">
        <v>0</v>
      </c>
      <c r="M52" s="140">
        <f t="shared" si="11"/>
        <v>32.37</v>
      </c>
      <c r="N52" s="146">
        <f t="shared" si="12"/>
        <v>0.08195860364535057</v>
      </c>
      <c r="O52" s="145">
        <v>38.702999999999996</v>
      </c>
      <c r="P52" s="141">
        <v>53.877</v>
      </c>
      <c r="Q52" s="142">
        <v>2.4</v>
      </c>
      <c r="R52" s="141">
        <v>6.292</v>
      </c>
      <c r="S52" s="140">
        <f t="shared" si="13"/>
        <v>101.272</v>
      </c>
      <c r="T52" s="144">
        <f t="shared" si="1"/>
        <v>0.0015215594572135028</v>
      </c>
      <c r="U52" s="143">
        <v>46.14</v>
      </c>
      <c r="V52" s="141">
        <v>43.989999999999995</v>
      </c>
      <c r="W52" s="142">
        <v>22.267</v>
      </c>
      <c r="X52" s="141">
        <v>8.507</v>
      </c>
      <c r="Y52" s="140">
        <f t="shared" si="14"/>
        <v>120.904</v>
      </c>
      <c r="Z52" s="139">
        <f t="shared" si="15"/>
        <v>-0.16237676172831328</v>
      </c>
    </row>
    <row r="53" spans="1:26" ht="18.75" customHeight="1">
      <c r="A53" s="147" t="s">
        <v>402</v>
      </c>
      <c r="B53" s="374" t="s">
        <v>460</v>
      </c>
      <c r="C53" s="145">
        <v>0</v>
      </c>
      <c r="D53" s="141">
        <v>0.017</v>
      </c>
      <c r="E53" s="142">
        <v>22.831</v>
      </c>
      <c r="F53" s="141">
        <v>11.094</v>
      </c>
      <c r="G53" s="140">
        <f t="shared" si="10"/>
        <v>33.942</v>
      </c>
      <c r="H53" s="144">
        <f t="shared" si="0"/>
        <v>0.0015294013003560854</v>
      </c>
      <c r="I53" s="143">
        <v>0</v>
      </c>
      <c r="J53" s="141">
        <v>0.213</v>
      </c>
      <c r="K53" s="142">
        <v>15.55</v>
      </c>
      <c r="L53" s="141">
        <v>33.82</v>
      </c>
      <c r="M53" s="140">
        <f t="shared" si="11"/>
        <v>49.583</v>
      </c>
      <c r="N53" s="146">
        <f t="shared" si="12"/>
        <v>-0.31545086017384993</v>
      </c>
      <c r="O53" s="145">
        <v>9.106</v>
      </c>
      <c r="P53" s="141">
        <v>18.108999999999998</v>
      </c>
      <c r="Q53" s="142">
        <v>32.328</v>
      </c>
      <c r="R53" s="141">
        <v>61.07599999999999</v>
      </c>
      <c r="S53" s="140">
        <f t="shared" si="13"/>
        <v>120.619</v>
      </c>
      <c r="T53" s="144">
        <f t="shared" si="1"/>
        <v>0.0018122381326490587</v>
      </c>
      <c r="U53" s="143">
        <v>0</v>
      </c>
      <c r="V53" s="141">
        <v>0.866</v>
      </c>
      <c r="W53" s="142">
        <v>24.859999999999996</v>
      </c>
      <c r="X53" s="141">
        <v>34.36</v>
      </c>
      <c r="Y53" s="140">
        <f t="shared" si="14"/>
        <v>60.086</v>
      </c>
      <c r="Z53" s="139">
        <f t="shared" si="15"/>
        <v>1.0074393369503714</v>
      </c>
    </row>
    <row r="54" spans="1:26" ht="18.75" customHeight="1">
      <c r="A54" s="147" t="s">
        <v>408</v>
      </c>
      <c r="B54" s="374" t="s">
        <v>409</v>
      </c>
      <c r="C54" s="145">
        <v>14.600999999999999</v>
      </c>
      <c r="D54" s="141">
        <v>17.561999999999998</v>
      </c>
      <c r="E54" s="142">
        <v>0.536</v>
      </c>
      <c r="F54" s="141">
        <v>0.536</v>
      </c>
      <c r="G54" s="140">
        <f t="shared" si="10"/>
        <v>33.235</v>
      </c>
      <c r="H54" s="144">
        <f t="shared" si="0"/>
        <v>0.0014975444056724559</v>
      </c>
      <c r="I54" s="143">
        <v>22.347</v>
      </c>
      <c r="J54" s="141">
        <v>24.631</v>
      </c>
      <c r="K54" s="142">
        <v>3.196</v>
      </c>
      <c r="L54" s="141">
        <v>5.369</v>
      </c>
      <c r="M54" s="140">
        <f t="shared" si="11"/>
        <v>55.543</v>
      </c>
      <c r="N54" s="146">
        <f t="shared" si="12"/>
        <v>-0.40163476945789744</v>
      </c>
      <c r="O54" s="145">
        <v>47.819</v>
      </c>
      <c r="P54" s="141">
        <v>57.135</v>
      </c>
      <c r="Q54" s="142">
        <v>1.28</v>
      </c>
      <c r="R54" s="141">
        <v>1.235</v>
      </c>
      <c r="S54" s="140">
        <f t="shared" si="13"/>
        <v>107.46900000000001</v>
      </c>
      <c r="T54" s="144">
        <f t="shared" si="1"/>
        <v>0.001614666179272434</v>
      </c>
      <c r="U54" s="143">
        <v>67.832</v>
      </c>
      <c r="V54" s="141">
        <v>66.473</v>
      </c>
      <c r="W54" s="142">
        <v>3.7860000000000005</v>
      </c>
      <c r="X54" s="141">
        <v>9.033999999999999</v>
      </c>
      <c r="Y54" s="140">
        <f t="shared" si="14"/>
        <v>147.125</v>
      </c>
      <c r="Z54" s="139">
        <f t="shared" si="15"/>
        <v>-0.26953950722175013</v>
      </c>
    </row>
    <row r="55" spans="1:26" ht="18.75" customHeight="1">
      <c r="A55" s="147" t="s">
        <v>461</v>
      </c>
      <c r="B55" s="374" t="s">
        <v>461</v>
      </c>
      <c r="C55" s="145">
        <v>6.847</v>
      </c>
      <c r="D55" s="141">
        <v>23.139</v>
      </c>
      <c r="E55" s="142">
        <v>0.51</v>
      </c>
      <c r="F55" s="141">
        <v>1.885</v>
      </c>
      <c r="G55" s="140">
        <f t="shared" si="10"/>
        <v>32.381</v>
      </c>
      <c r="H55" s="144">
        <f t="shared" si="0"/>
        <v>0.0014590638002130222</v>
      </c>
      <c r="I55" s="143">
        <v>8</v>
      </c>
      <c r="J55" s="141">
        <v>44.019999999999996</v>
      </c>
      <c r="K55" s="142">
        <v>0.9919999999999999</v>
      </c>
      <c r="L55" s="141">
        <v>15.424</v>
      </c>
      <c r="M55" s="140">
        <f t="shared" si="11"/>
        <v>68.43599999999999</v>
      </c>
      <c r="N55" s="146">
        <f t="shared" si="12"/>
        <v>-0.5268425974633233</v>
      </c>
      <c r="O55" s="145">
        <v>78.915</v>
      </c>
      <c r="P55" s="141">
        <v>199.568</v>
      </c>
      <c r="Q55" s="142">
        <v>2.066</v>
      </c>
      <c r="R55" s="141">
        <v>3.8960000000000004</v>
      </c>
      <c r="S55" s="140">
        <f t="shared" si="13"/>
        <v>284.445</v>
      </c>
      <c r="T55" s="144">
        <f t="shared" si="1"/>
        <v>0.004273639108609436</v>
      </c>
      <c r="U55" s="143">
        <v>39.18</v>
      </c>
      <c r="V55" s="141">
        <v>116.40799999999999</v>
      </c>
      <c r="W55" s="142">
        <v>2.157</v>
      </c>
      <c r="X55" s="141">
        <v>20.564</v>
      </c>
      <c r="Y55" s="140">
        <f t="shared" si="14"/>
        <v>178.309</v>
      </c>
      <c r="Z55" s="139">
        <f t="shared" si="15"/>
        <v>0.5952363593537062</v>
      </c>
    </row>
    <row r="56" spans="1:26" ht="18.75" customHeight="1">
      <c r="A56" s="147" t="s">
        <v>462</v>
      </c>
      <c r="B56" s="374" t="s">
        <v>462</v>
      </c>
      <c r="C56" s="145">
        <v>13.040000000000001</v>
      </c>
      <c r="D56" s="141">
        <v>18.087</v>
      </c>
      <c r="E56" s="142">
        <v>0</v>
      </c>
      <c r="F56" s="141">
        <v>0</v>
      </c>
      <c r="G56" s="140">
        <f t="shared" si="10"/>
        <v>31.127000000000002</v>
      </c>
      <c r="H56" s="144">
        <f t="shared" si="0"/>
        <v>0.0014025594919622848</v>
      </c>
      <c r="I56" s="143">
        <v>4</v>
      </c>
      <c r="J56" s="141">
        <v>2</v>
      </c>
      <c r="K56" s="142"/>
      <c r="L56" s="141"/>
      <c r="M56" s="140">
        <f t="shared" si="11"/>
        <v>6</v>
      </c>
      <c r="N56" s="146">
        <f t="shared" si="12"/>
        <v>4.187833333333334</v>
      </c>
      <c r="O56" s="145">
        <v>34.45</v>
      </c>
      <c r="P56" s="141">
        <v>37.910999999999994</v>
      </c>
      <c r="Q56" s="142">
        <v>0</v>
      </c>
      <c r="R56" s="141">
        <v>0</v>
      </c>
      <c r="S56" s="140">
        <f t="shared" si="13"/>
        <v>72.36099999999999</v>
      </c>
      <c r="T56" s="144">
        <f t="shared" si="1"/>
        <v>0.0010871866249647112</v>
      </c>
      <c r="U56" s="143">
        <v>12.42</v>
      </c>
      <c r="V56" s="141">
        <v>9.42</v>
      </c>
      <c r="W56" s="142">
        <v>0.51</v>
      </c>
      <c r="X56" s="141">
        <v>1</v>
      </c>
      <c r="Y56" s="140">
        <f t="shared" si="14"/>
        <v>23.35</v>
      </c>
      <c r="Z56" s="139">
        <f t="shared" si="15"/>
        <v>2.098972162740899</v>
      </c>
    </row>
    <row r="57" spans="1:26" ht="18.75" customHeight="1">
      <c r="A57" s="147" t="s">
        <v>398</v>
      </c>
      <c r="B57" s="374" t="s">
        <v>399</v>
      </c>
      <c r="C57" s="145">
        <v>5.026</v>
      </c>
      <c r="D57" s="141">
        <v>15.815999999999999</v>
      </c>
      <c r="E57" s="142">
        <v>1.5350000000000001</v>
      </c>
      <c r="F57" s="141">
        <v>2.215</v>
      </c>
      <c r="G57" s="140">
        <f t="shared" si="10"/>
        <v>24.592</v>
      </c>
      <c r="H57" s="144">
        <f t="shared" si="0"/>
        <v>0.0011080972476093585</v>
      </c>
      <c r="I57" s="143">
        <v>6.589</v>
      </c>
      <c r="J57" s="141">
        <v>15.441999999999998</v>
      </c>
      <c r="K57" s="142">
        <v>2.795</v>
      </c>
      <c r="L57" s="141">
        <v>2.27</v>
      </c>
      <c r="M57" s="140">
        <f t="shared" si="11"/>
        <v>27.096</v>
      </c>
      <c r="N57" s="146" t="s">
        <v>50</v>
      </c>
      <c r="O57" s="145">
        <v>12.522999999999996</v>
      </c>
      <c r="P57" s="141">
        <v>42.096000000000004</v>
      </c>
      <c r="Q57" s="142">
        <v>6.945</v>
      </c>
      <c r="R57" s="141">
        <v>8.249999999999998</v>
      </c>
      <c r="S57" s="140">
        <f t="shared" si="13"/>
        <v>69.814</v>
      </c>
      <c r="T57" s="144">
        <f t="shared" si="1"/>
        <v>0.001048919266390547</v>
      </c>
      <c r="U57" s="143">
        <v>30.458</v>
      </c>
      <c r="V57" s="141">
        <v>54.699</v>
      </c>
      <c r="W57" s="142">
        <v>9.745000000000001</v>
      </c>
      <c r="X57" s="141">
        <v>9.163</v>
      </c>
      <c r="Y57" s="140">
        <f t="shared" si="14"/>
        <v>104.065</v>
      </c>
      <c r="Z57" s="139">
        <f t="shared" si="15"/>
        <v>-0.3291308316917312</v>
      </c>
    </row>
    <row r="58" spans="1:26" ht="18.75" customHeight="1">
      <c r="A58" s="147" t="s">
        <v>463</v>
      </c>
      <c r="B58" s="374" t="s">
        <v>463</v>
      </c>
      <c r="C58" s="145">
        <v>9</v>
      </c>
      <c r="D58" s="141">
        <v>12.95</v>
      </c>
      <c r="E58" s="142">
        <v>0.45399999999999996</v>
      </c>
      <c r="F58" s="141">
        <v>0.54</v>
      </c>
      <c r="G58" s="140">
        <f t="shared" si="10"/>
        <v>22.944</v>
      </c>
      <c r="H58" s="144">
        <f t="shared" si="0"/>
        <v>0.001033839592109187</v>
      </c>
      <c r="I58" s="143">
        <v>16.06</v>
      </c>
      <c r="J58" s="141">
        <v>4.341</v>
      </c>
      <c r="K58" s="142">
        <v>0.45999999999999996</v>
      </c>
      <c r="L58" s="141">
        <v>0.6100000000000001</v>
      </c>
      <c r="M58" s="140">
        <f t="shared" si="11"/>
        <v>21.471</v>
      </c>
      <c r="N58" s="146">
        <f t="shared" si="12"/>
        <v>0.0686041637557635</v>
      </c>
      <c r="O58" s="145">
        <v>22.4</v>
      </c>
      <c r="P58" s="141">
        <v>26.727000000000004</v>
      </c>
      <c r="Q58" s="142">
        <v>0.754</v>
      </c>
      <c r="R58" s="141">
        <v>1.1900000000000002</v>
      </c>
      <c r="S58" s="140">
        <f t="shared" si="13"/>
        <v>51.071</v>
      </c>
      <c r="T58" s="144">
        <f t="shared" si="1"/>
        <v>0.0007673153787754837</v>
      </c>
      <c r="U58" s="143">
        <v>32.78</v>
      </c>
      <c r="V58" s="141">
        <v>20.517000000000003</v>
      </c>
      <c r="W58" s="142">
        <v>0.545</v>
      </c>
      <c r="X58" s="141">
        <v>0.855</v>
      </c>
      <c r="Y58" s="140">
        <f t="shared" si="14"/>
        <v>54.697</v>
      </c>
      <c r="Z58" s="139">
        <f t="shared" si="15"/>
        <v>-0.06629248404848542</v>
      </c>
    </row>
    <row r="59" spans="1:26" ht="18.75" customHeight="1">
      <c r="A59" s="147" t="s">
        <v>410</v>
      </c>
      <c r="B59" s="374" t="s">
        <v>411</v>
      </c>
      <c r="C59" s="145">
        <v>0</v>
      </c>
      <c r="D59" s="141">
        <v>0</v>
      </c>
      <c r="E59" s="142">
        <v>9.797</v>
      </c>
      <c r="F59" s="141">
        <v>12.258</v>
      </c>
      <c r="G59" s="140">
        <f t="shared" si="10"/>
        <v>22.055</v>
      </c>
      <c r="H59" s="144">
        <f t="shared" si="0"/>
        <v>0.000993781912655514</v>
      </c>
      <c r="I59" s="143">
        <v>0</v>
      </c>
      <c r="J59" s="141">
        <v>0</v>
      </c>
      <c r="K59" s="142">
        <v>16.038</v>
      </c>
      <c r="L59" s="141">
        <v>19.325</v>
      </c>
      <c r="M59" s="140">
        <f t="shared" si="11"/>
        <v>35.363</v>
      </c>
      <c r="N59" s="146">
        <f t="shared" si="12"/>
        <v>-0.3763255379916862</v>
      </c>
      <c r="O59" s="145">
        <v>0</v>
      </c>
      <c r="P59" s="141">
        <v>0</v>
      </c>
      <c r="Q59" s="142">
        <v>137.47</v>
      </c>
      <c r="R59" s="141">
        <v>146.44500000000002</v>
      </c>
      <c r="S59" s="140">
        <f t="shared" si="13"/>
        <v>283.915</v>
      </c>
      <c r="T59" s="144">
        <f t="shared" si="1"/>
        <v>0.004265676132541785</v>
      </c>
      <c r="U59" s="143">
        <v>0</v>
      </c>
      <c r="V59" s="141">
        <v>0</v>
      </c>
      <c r="W59" s="142">
        <v>51.498999999999995</v>
      </c>
      <c r="X59" s="141">
        <v>56.05500000000001</v>
      </c>
      <c r="Y59" s="140">
        <f t="shared" si="14"/>
        <v>107.554</v>
      </c>
      <c r="Z59" s="139">
        <f t="shared" si="15"/>
        <v>1.6397437566245796</v>
      </c>
    </row>
    <row r="60" spans="1:26" ht="18.75" customHeight="1">
      <c r="A60" s="147" t="s">
        <v>414</v>
      </c>
      <c r="B60" s="374" t="s">
        <v>415</v>
      </c>
      <c r="C60" s="145">
        <v>2.9190000000000005</v>
      </c>
      <c r="D60" s="141">
        <v>5.014</v>
      </c>
      <c r="E60" s="142">
        <v>6.425999999999999</v>
      </c>
      <c r="F60" s="141">
        <v>6.707</v>
      </c>
      <c r="G60" s="140">
        <f t="shared" si="10"/>
        <v>21.066</v>
      </c>
      <c r="H60" s="144">
        <f t="shared" si="0"/>
        <v>0.0009492183075040155</v>
      </c>
      <c r="I60" s="143">
        <v>2.0620000000000003</v>
      </c>
      <c r="J60" s="141">
        <v>3.8229999999999995</v>
      </c>
      <c r="K60" s="142">
        <v>3.1910000000000003</v>
      </c>
      <c r="L60" s="141">
        <v>3.433</v>
      </c>
      <c r="M60" s="140">
        <f t="shared" si="11"/>
        <v>12.509</v>
      </c>
      <c r="N60" s="146">
        <f t="shared" si="12"/>
        <v>0.684067471420577</v>
      </c>
      <c r="O60" s="145">
        <v>7.838</v>
      </c>
      <c r="P60" s="141">
        <v>17.288999999999998</v>
      </c>
      <c r="Q60" s="142">
        <v>17.049</v>
      </c>
      <c r="R60" s="141">
        <v>23.984</v>
      </c>
      <c r="S60" s="140">
        <f t="shared" si="13"/>
        <v>66.16</v>
      </c>
      <c r="T60" s="144">
        <f t="shared" si="1"/>
        <v>0.0009940198049731943</v>
      </c>
      <c r="U60" s="143">
        <v>5.557999999999999</v>
      </c>
      <c r="V60" s="141">
        <v>11.368999999999996</v>
      </c>
      <c r="W60" s="142">
        <v>8.98</v>
      </c>
      <c r="X60" s="141">
        <v>11.851</v>
      </c>
      <c r="Y60" s="140">
        <f t="shared" si="14"/>
        <v>37.757999999999996</v>
      </c>
      <c r="Z60" s="139">
        <f t="shared" si="15"/>
        <v>0.7522114518777478</v>
      </c>
    </row>
    <row r="61" spans="1:26" ht="18.75" customHeight="1">
      <c r="A61" s="147" t="s">
        <v>426</v>
      </c>
      <c r="B61" s="374" t="s">
        <v>426</v>
      </c>
      <c r="C61" s="145">
        <v>0.133</v>
      </c>
      <c r="D61" s="141">
        <v>0.149</v>
      </c>
      <c r="E61" s="142">
        <v>5.465999999999999</v>
      </c>
      <c r="F61" s="141">
        <v>15.139999999999999</v>
      </c>
      <c r="G61" s="140">
        <f t="shared" si="10"/>
        <v>20.887999999999998</v>
      </c>
      <c r="H61" s="144">
        <f t="shared" si="0"/>
        <v>0.0009411977597618852</v>
      </c>
      <c r="I61" s="143">
        <v>0.068</v>
      </c>
      <c r="J61" s="141">
        <v>0.313</v>
      </c>
      <c r="K61" s="142">
        <v>3.1329999999999996</v>
      </c>
      <c r="L61" s="141">
        <v>14.19</v>
      </c>
      <c r="M61" s="140">
        <f t="shared" si="11"/>
        <v>17.704</v>
      </c>
      <c r="N61" s="146">
        <f t="shared" si="12"/>
        <v>0.17984636240397633</v>
      </c>
      <c r="O61" s="145">
        <v>0.899</v>
      </c>
      <c r="P61" s="141">
        <v>3.747</v>
      </c>
      <c r="Q61" s="142">
        <v>8.617999999999999</v>
      </c>
      <c r="R61" s="141">
        <v>20.038000000000004</v>
      </c>
      <c r="S61" s="140">
        <f t="shared" si="13"/>
        <v>33.30200000000001</v>
      </c>
      <c r="T61" s="144">
        <f t="shared" si="1"/>
        <v>0.0005003453377451228</v>
      </c>
      <c r="U61" s="143">
        <v>0.262</v>
      </c>
      <c r="V61" s="141">
        <v>1.16</v>
      </c>
      <c r="W61" s="142">
        <v>18.724</v>
      </c>
      <c r="X61" s="141">
        <v>20.22</v>
      </c>
      <c r="Y61" s="140">
        <f t="shared" si="14"/>
        <v>40.366</v>
      </c>
      <c r="Z61" s="139">
        <f t="shared" si="15"/>
        <v>-0.17499876133379555</v>
      </c>
    </row>
    <row r="62" spans="1:26" ht="18.75" customHeight="1">
      <c r="A62" s="147" t="s">
        <v>464</v>
      </c>
      <c r="B62" s="374" t="s">
        <v>465</v>
      </c>
      <c r="C62" s="145">
        <v>0</v>
      </c>
      <c r="D62" s="141">
        <v>0</v>
      </c>
      <c r="E62" s="142">
        <v>8.489999999999998</v>
      </c>
      <c r="F62" s="141">
        <v>12.25</v>
      </c>
      <c r="G62" s="140">
        <f t="shared" si="10"/>
        <v>20.74</v>
      </c>
      <c r="H62" s="144">
        <f t="shared" si="0"/>
        <v>0.0009345289897291028</v>
      </c>
      <c r="I62" s="143"/>
      <c r="J62" s="141"/>
      <c r="K62" s="142">
        <v>2.9</v>
      </c>
      <c r="L62" s="141">
        <v>2.72</v>
      </c>
      <c r="M62" s="140">
        <f t="shared" si="11"/>
        <v>5.62</v>
      </c>
      <c r="N62" s="146">
        <f t="shared" si="12"/>
        <v>2.690391459074733</v>
      </c>
      <c r="O62" s="145"/>
      <c r="P62" s="141"/>
      <c r="Q62" s="142">
        <v>41.431000000000004</v>
      </c>
      <c r="R62" s="141">
        <v>48.044000000000004</v>
      </c>
      <c r="S62" s="140">
        <f t="shared" si="13"/>
        <v>89.47500000000001</v>
      </c>
      <c r="T62" s="144">
        <f t="shared" si="1"/>
        <v>0.0013443156295341078</v>
      </c>
      <c r="U62" s="143"/>
      <c r="V62" s="141"/>
      <c r="W62" s="142">
        <v>9.872</v>
      </c>
      <c r="X62" s="141">
        <v>8.376999999999999</v>
      </c>
      <c r="Y62" s="140">
        <f t="shared" si="14"/>
        <v>18.249</v>
      </c>
      <c r="Z62" s="139">
        <f t="shared" si="15"/>
        <v>3.903008384021043</v>
      </c>
    </row>
    <row r="63" spans="1:26" ht="18.75" customHeight="1" thickBot="1">
      <c r="A63" s="138" t="s">
        <v>56</v>
      </c>
      <c r="B63" s="375" t="s">
        <v>56</v>
      </c>
      <c r="C63" s="136">
        <v>53.07099999999999</v>
      </c>
      <c r="D63" s="132">
        <v>83.09499999999997</v>
      </c>
      <c r="E63" s="133">
        <v>117.16000000000001</v>
      </c>
      <c r="F63" s="132">
        <v>185.5360000000001</v>
      </c>
      <c r="G63" s="131">
        <f t="shared" si="10"/>
        <v>438.8620000000001</v>
      </c>
      <c r="H63" s="135">
        <f t="shared" si="0"/>
        <v>0.019774795635992944</v>
      </c>
      <c r="I63" s="134">
        <v>104.99600000000001</v>
      </c>
      <c r="J63" s="132">
        <v>130.86999999999998</v>
      </c>
      <c r="K63" s="133">
        <v>179.944</v>
      </c>
      <c r="L63" s="132">
        <v>220.73299999999998</v>
      </c>
      <c r="M63" s="131">
        <f t="shared" si="11"/>
        <v>636.5429999999999</v>
      </c>
      <c r="N63" s="137">
        <f t="shared" si="12"/>
        <v>-0.3105540395542796</v>
      </c>
      <c r="O63" s="136">
        <v>154.64700000000005</v>
      </c>
      <c r="P63" s="132">
        <v>285.76699999999994</v>
      </c>
      <c r="Q63" s="133">
        <v>336.81799999999987</v>
      </c>
      <c r="R63" s="132">
        <v>575.2480000000002</v>
      </c>
      <c r="S63" s="131">
        <f t="shared" si="13"/>
        <v>1352.48</v>
      </c>
      <c r="T63" s="135">
        <f t="shared" si="1"/>
        <v>0.02032031296599374</v>
      </c>
      <c r="U63" s="134">
        <v>194.614</v>
      </c>
      <c r="V63" s="132">
        <v>372.71799999999985</v>
      </c>
      <c r="W63" s="133">
        <v>449.76899999999995</v>
      </c>
      <c r="X63" s="132">
        <v>639.5980000000001</v>
      </c>
      <c r="Y63" s="131">
        <f t="shared" si="14"/>
        <v>1656.699</v>
      </c>
      <c r="Z63" s="130">
        <f t="shared" si="15"/>
        <v>-0.1836296152771264</v>
      </c>
    </row>
    <row r="64" spans="1:2" ht="15.75" thickTop="1">
      <c r="A64" s="129" t="s">
        <v>43</v>
      </c>
      <c r="B64" s="129"/>
    </row>
    <row r="65" spans="1:2" ht="15">
      <c r="A65" s="129" t="s">
        <v>42</v>
      </c>
      <c r="B65" s="129"/>
    </row>
    <row r="66" spans="1:3" ht="15">
      <c r="A66" s="376" t="s">
        <v>466</v>
      </c>
      <c r="B66" s="377"/>
      <c r="C66" s="377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64:Z65536 N64:N65536 Z3 N3 N5:N8 Z5:Z8">
    <cfRule type="cellIs" priority="3" dxfId="92" operator="lessThan" stopIfTrue="1">
      <formula>0</formula>
    </cfRule>
  </conditionalFormatting>
  <conditionalFormatting sqref="Z9:Z63 N9:N63">
    <cfRule type="cellIs" priority="4" dxfId="92" operator="lessThan" stopIfTrue="1">
      <formula>0</formula>
    </cfRule>
    <cfRule type="cellIs" priority="5" dxfId="94" operator="greaterThanOrEqual" stopIfTrue="1">
      <formula>0</formula>
    </cfRule>
  </conditionalFormatting>
  <conditionalFormatting sqref="H6:H8">
    <cfRule type="cellIs" priority="2" dxfId="92" operator="lessThan" stopIfTrue="1">
      <formula>0</formula>
    </cfRule>
  </conditionalFormatting>
  <conditionalFormatting sqref="T6:T8">
    <cfRule type="cellIs" priority="1" dxfId="92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Z24"/>
  <sheetViews>
    <sheetView showGridLines="0" zoomScale="76" zoomScaleNormal="76" zoomScalePageLayoutView="0" workbookViewId="0" topLeftCell="B1">
      <selection activeCell="U11" sqref="U11:X21"/>
    </sheetView>
  </sheetViews>
  <sheetFormatPr defaultColWidth="8.00390625" defaultRowHeight="15"/>
  <cols>
    <col min="1" max="1" width="25.421875" style="128" customWidth="1"/>
    <col min="2" max="2" width="38.140625" style="128" customWidth="1"/>
    <col min="3" max="3" width="11.00390625" style="128" customWidth="1"/>
    <col min="4" max="4" width="12.421875" style="128" bestFit="1" customWidth="1"/>
    <col min="5" max="5" width="8.57421875" style="128" bestFit="1" customWidth="1"/>
    <col min="6" max="6" width="10.57421875" style="128" bestFit="1" customWidth="1"/>
    <col min="7" max="7" width="10.140625" style="128" customWidth="1"/>
    <col min="8" max="8" width="10.7109375" style="128" customWidth="1"/>
    <col min="9" max="10" width="11.57421875" style="128" bestFit="1" customWidth="1"/>
    <col min="11" max="11" width="9.00390625" style="128" bestFit="1" customWidth="1"/>
    <col min="12" max="12" width="10.57421875" style="128" bestFit="1" customWidth="1"/>
    <col min="13" max="13" width="11.57421875" style="128" bestFit="1" customWidth="1"/>
    <col min="14" max="14" width="9.421875" style="128" customWidth="1"/>
    <col min="15" max="15" width="11.57421875" style="128" bestFit="1" customWidth="1"/>
    <col min="16" max="16" width="12.421875" style="128" bestFit="1" customWidth="1"/>
    <col min="17" max="17" width="9.421875" style="128" customWidth="1"/>
    <col min="18" max="18" width="10.57421875" style="128" bestFit="1" customWidth="1"/>
    <col min="19" max="19" width="11.8515625" style="128" customWidth="1"/>
    <col min="20" max="20" width="10.140625" style="128" customWidth="1"/>
    <col min="21" max="22" width="11.57421875" style="128" bestFit="1" customWidth="1"/>
    <col min="23" max="23" width="10.28125" style="128" customWidth="1"/>
    <col min="24" max="24" width="11.28125" style="128" customWidth="1"/>
    <col min="25" max="25" width="11.57421875" style="128" bestFit="1" customWidth="1"/>
    <col min="26" max="26" width="9.8515625" style="128" bestFit="1" customWidth="1"/>
    <col min="27" max="16384" width="8.00390625" style="128" customWidth="1"/>
  </cols>
  <sheetData>
    <row r="1" spans="1:2" ht="21.75" thickBot="1">
      <c r="A1" s="478" t="s">
        <v>28</v>
      </c>
      <c r="B1" s="474"/>
    </row>
    <row r="2" spans="25:26" ht="18">
      <c r="Y2" s="473"/>
      <c r="Z2" s="473"/>
    </row>
    <row r="3" ht="5.25" customHeight="1" thickBot="1"/>
    <row r="4" spans="1:26" ht="24" customHeight="1" thickTop="1">
      <c r="A4" s="573" t="s">
        <v>125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5"/>
    </row>
    <row r="5" spans="1:26" ht="21" customHeight="1" thickBot="1">
      <c r="A5" s="587" t="s">
        <v>45</v>
      </c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8"/>
      <c r="Z5" s="589"/>
    </row>
    <row r="6" spans="1:26" s="174" customFormat="1" ht="19.5" customHeight="1" thickBot="1" thickTop="1">
      <c r="A6" s="654" t="s">
        <v>121</v>
      </c>
      <c r="B6" s="654" t="s">
        <v>122</v>
      </c>
      <c r="C6" s="591" t="s">
        <v>36</v>
      </c>
      <c r="D6" s="592"/>
      <c r="E6" s="592"/>
      <c r="F6" s="592"/>
      <c r="G6" s="592"/>
      <c r="H6" s="592"/>
      <c r="I6" s="592"/>
      <c r="J6" s="592"/>
      <c r="K6" s="593"/>
      <c r="L6" s="593"/>
      <c r="M6" s="593"/>
      <c r="N6" s="594"/>
      <c r="O6" s="595" t="s">
        <v>35</v>
      </c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4"/>
    </row>
    <row r="7" spans="1:26" s="173" customFormat="1" ht="26.25" customHeight="1" thickBot="1">
      <c r="A7" s="655"/>
      <c r="B7" s="655"/>
      <c r="C7" s="660" t="s">
        <v>151</v>
      </c>
      <c r="D7" s="661"/>
      <c r="E7" s="661"/>
      <c r="F7" s="661"/>
      <c r="G7" s="662"/>
      <c r="H7" s="580" t="s">
        <v>34</v>
      </c>
      <c r="I7" s="660" t="s">
        <v>151</v>
      </c>
      <c r="J7" s="661"/>
      <c r="K7" s="661"/>
      <c r="L7" s="661"/>
      <c r="M7" s="662"/>
      <c r="N7" s="580" t="s">
        <v>33</v>
      </c>
      <c r="O7" s="663" t="s">
        <v>153</v>
      </c>
      <c r="P7" s="661"/>
      <c r="Q7" s="661"/>
      <c r="R7" s="661"/>
      <c r="S7" s="662"/>
      <c r="T7" s="580" t="s">
        <v>34</v>
      </c>
      <c r="U7" s="663" t="s">
        <v>154</v>
      </c>
      <c r="V7" s="661"/>
      <c r="W7" s="661"/>
      <c r="X7" s="661"/>
      <c r="Y7" s="662"/>
      <c r="Z7" s="580" t="s">
        <v>33</v>
      </c>
    </row>
    <row r="8" spans="1:26" s="168" customFormat="1" ht="26.25" customHeight="1">
      <c r="A8" s="656"/>
      <c r="B8" s="656"/>
      <c r="C8" s="563" t="s">
        <v>22</v>
      </c>
      <c r="D8" s="564"/>
      <c r="E8" s="565" t="s">
        <v>21</v>
      </c>
      <c r="F8" s="566"/>
      <c r="G8" s="567" t="s">
        <v>17</v>
      </c>
      <c r="H8" s="581"/>
      <c r="I8" s="563" t="s">
        <v>22</v>
      </c>
      <c r="J8" s="564"/>
      <c r="K8" s="565" t="s">
        <v>21</v>
      </c>
      <c r="L8" s="566"/>
      <c r="M8" s="567" t="s">
        <v>17</v>
      </c>
      <c r="N8" s="581"/>
      <c r="O8" s="564" t="s">
        <v>22</v>
      </c>
      <c r="P8" s="564"/>
      <c r="Q8" s="569" t="s">
        <v>21</v>
      </c>
      <c r="R8" s="564"/>
      <c r="S8" s="567" t="s">
        <v>17</v>
      </c>
      <c r="T8" s="581"/>
      <c r="U8" s="570" t="s">
        <v>22</v>
      </c>
      <c r="V8" s="566"/>
      <c r="W8" s="565" t="s">
        <v>21</v>
      </c>
      <c r="X8" s="586"/>
      <c r="Y8" s="567" t="s">
        <v>17</v>
      </c>
      <c r="Z8" s="581"/>
    </row>
    <row r="9" spans="1:26" s="168" customFormat="1" ht="31.5" thickBot="1">
      <c r="A9" s="657"/>
      <c r="B9" s="657"/>
      <c r="C9" s="171" t="s">
        <v>19</v>
      </c>
      <c r="D9" s="169" t="s">
        <v>18</v>
      </c>
      <c r="E9" s="170" t="s">
        <v>19</v>
      </c>
      <c r="F9" s="169" t="s">
        <v>18</v>
      </c>
      <c r="G9" s="568"/>
      <c r="H9" s="582"/>
      <c r="I9" s="171" t="s">
        <v>19</v>
      </c>
      <c r="J9" s="169" t="s">
        <v>18</v>
      </c>
      <c r="K9" s="170" t="s">
        <v>19</v>
      </c>
      <c r="L9" s="169" t="s">
        <v>18</v>
      </c>
      <c r="M9" s="568"/>
      <c r="N9" s="582"/>
      <c r="O9" s="172" t="s">
        <v>19</v>
      </c>
      <c r="P9" s="169" t="s">
        <v>18</v>
      </c>
      <c r="Q9" s="170" t="s">
        <v>19</v>
      </c>
      <c r="R9" s="169" t="s">
        <v>18</v>
      </c>
      <c r="S9" s="568"/>
      <c r="T9" s="582"/>
      <c r="U9" s="171" t="s">
        <v>19</v>
      </c>
      <c r="V9" s="169" t="s">
        <v>18</v>
      </c>
      <c r="W9" s="170" t="s">
        <v>19</v>
      </c>
      <c r="X9" s="169" t="s">
        <v>18</v>
      </c>
      <c r="Y9" s="568"/>
      <c r="Z9" s="582"/>
    </row>
    <row r="10" spans="1:26" s="157" customFormat="1" ht="18" customHeight="1" thickBot="1" thickTop="1">
      <c r="A10" s="167" t="s">
        <v>24</v>
      </c>
      <c r="B10" s="372"/>
      <c r="C10" s="166">
        <f>SUM(C11:C21)</f>
        <v>354569</v>
      </c>
      <c r="D10" s="160">
        <f>SUM(D11:D21)</f>
        <v>311654</v>
      </c>
      <c r="E10" s="161">
        <f>SUM(E11:E21)</f>
        <v>4571</v>
      </c>
      <c r="F10" s="160">
        <f>SUM(F11:F21)</f>
        <v>4455</v>
      </c>
      <c r="G10" s="159">
        <f aca="true" t="shared" si="0" ref="G10:G18">SUM(C10:F10)</f>
        <v>675249</v>
      </c>
      <c r="H10" s="163">
        <f aca="true" t="shared" si="1" ref="H10:H21">G10/$G$10</f>
        <v>1</v>
      </c>
      <c r="I10" s="162">
        <f>SUM(I11:I21)</f>
        <v>314816</v>
      </c>
      <c r="J10" s="160">
        <f>SUM(J11:J21)</f>
        <v>274855</v>
      </c>
      <c r="K10" s="161">
        <f>SUM(K11:K21)</f>
        <v>4317</v>
      </c>
      <c r="L10" s="160">
        <f>SUM(L11:L21)</f>
        <v>3049</v>
      </c>
      <c r="M10" s="159">
        <f aca="true" t="shared" si="2" ref="M10:M21">SUM(I10:L10)</f>
        <v>597037</v>
      </c>
      <c r="N10" s="165">
        <f aca="true" t="shared" si="3" ref="N10:N18">IF(ISERROR(G10/M10-1),"         /0",(G10/M10-1))</f>
        <v>0.13100025626552458</v>
      </c>
      <c r="O10" s="164">
        <f>SUM(O11:O21)</f>
        <v>1045454</v>
      </c>
      <c r="P10" s="160">
        <f>SUM(P11:P21)</f>
        <v>977280</v>
      </c>
      <c r="Q10" s="161">
        <f>SUM(Q11:Q21)</f>
        <v>13932</v>
      </c>
      <c r="R10" s="160">
        <f>SUM(R11:R21)</f>
        <v>14607</v>
      </c>
      <c r="S10" s="159">
        <f aca="true" t="shared" si="4" ref="S10:S18">SUM(O10:R10)</f>
        <v>2051273</v>
      </c>
      <c r="T10" s="163">
        <f aca="true" t="shared" si="5" ref="T10:T21">S10/$S$10</f>
        <v>1</v>
      </c>
      <c r="U10" s="162">
        <f>SUM(U11:U21)</f>
        <v>934546</v>
      </c>
      <c r="V10" s="160">
        <f>SUM(V11:V21)</f>
        <v>852616</v>
      </c>
      <c r="W10" s="161">
        <f>SUM(W11:W21)</f>
        <v>10561</v>
      </c>
      <c r="X10" s="160">
        <f>SUM(X11:X21)</f>
        <v>8641</v>
      </c>
      <c r="Y10" s="159">
        <f aca="true" t="shared" si="6" ref="Y10:Y18">SUM(U10:X10)</f>
        <v>1806364</v>
      </c>
      <c r="Z10" s="158">
        <f>IF(ISERROR(S10/Y10-1),"         /0",(S10/Y10-1))</f>
        <v>0.13558120068823332</v>
      </c>
    </row>
    <row r="11" spans="1:26" ht="21" customHeight="1" thickTop="1">
      <c r="A11" s="156" t="s">
        <v>353</v>
      </c>
      <c r="B11" s="373" t="s">
        <v>354</v>
      </c>
      <c r="C11" s="154">
        <v>237940</v>
      </c>
      <c r="D11" s="150">
        <v>209171</v>
      </c>
      <c r="E11" s="151">
        <v>2355</v>
      </c>
      <c r="F11" s="150">
        <v>2408</v>
      </c>
      <c r="G11" s="149">
        <f t="shared" si="0"/>
        <v>451874</v>
      </c>
      <c r="H11" s="153">
        <f t="shared" si="1"/>
        <v>0.6691961039557259</v>
      </c>
      <c r="I11" s="152">
        <v>210302</v>
      </c>
      <c r="J11" s="150">
        <v>184346</v>
      </c>
      <c r="K11" s="151">
        <v>1045</v>
      </c>
      <c r="L11" s="150">
        <v>394</v>
      </c>
      <c r="M11" s="149">
        <f t="shared" si="2"/>
        <v>396087</v>
      </c>
      <c r="N11" s="155">
        <f t="shared" si="3"/>
        <v>0.14084531933640831</v>
      </c>
      <c r="O11" s="154">
        <v>681627</v>
      </c>
      <c r="P11" s="150">
        <v>658127</v>
      </c>
      <c r="Q11" s="151">
        <v>7128</v>
      </c>
      <c r="R11" s="150">
        <v>8002</v>
      </c>
      <c r="S11" s="149">
        <f t="shared" si="4"/>
        <v>1354884</v>
      </c>
      <c r="T11" s="153">
        <f t="shared" si="5"/>
        <v>0.6605088644953646</v>
      </c>
      <c r="U11" s="152">
        <v>612911</v>
      </c>
      <c r="V11" s="150">
        <v>573580</v>
      </c>
      <c r="W11" s="151">
        <v>2344</v>
      </c>
      <c r="X11" s="150">
        <v>2015</v>
      </c>
      <c r="Y11" s="149">
        <f t="shared" si="6"/>
        <v>1190850</v>
      </c>
      <c r="Z11" s="148">
        <f aca="true" t="shared" si="7" ref="Z11:Z18">IF(ISERROR(S11/Y11-1),"         /0",IF(S11/Y11&gt;5,"  *  ",(S11/Y11-1)))</f>
        <v>0.13774530797329643</v>
      </c>
    </row>
    <row r="12" spans="1:26" ht="21" customHeight="1">
      <c r="A12" s="147" t="s">
        <v>355</v>
      </c>
      <c r="B12" s="374" t="s">
        <v>356</v>
      </c>
      <c r="C12" s="145">
        <v>39333</v>
      </c>
      <c r="D12" s="141">
        <v>34481</v>
      </c>
      <c r="E12" s="142">
        <v>914</v>
      </c>
      <c r="F12" s="141">
        <v>701</v>
      </c>
      <c r="G12" s="140">
        <f t="shared" si="0"/>
        <v>75429</v>
      </c>
      <c r="H12" s="144">
        <f t="shared" si="1"/>
        <v>0.1117054597637316</v>
      </c>
      <c r="I12" s="143">
        <v>34953</v>
      </c>
      <c r="J12" s="141">
        <v>30016</v>
      </c>
      <c r="K12" s="142">
        <v>88</v>
      </c>
      <c r="L12" s="141">
        <v>7</v>
      </c>
      <c r="M12" s="149">
        <f t="shared" si="2"/>
        <v>65064</v>
      </c>
      <c r="N12" s="146">
        <f t="shared" si="3"/>
        <v>0.159304684618222</v>
      </c>
      <c r="O12" s="145">
        <v>122268</v>
      </c>
      <c r="P12" s="141">
        <v>111041</v>
      </c>
      <c r="Q12" s="142">
        <v>2641</v>
      </c>
      <c r="R12" s="141">
        <v>2388</v>
      </c>
      <c r="S12" s="140">
        <f t="shared" si="4"/>
        <v>238338</v>
      </c>
      <c r="T12" s="144">
        <f t="shared" si="5"/>
        <v>0.11619028768964443</v>
      </c>
      <c r="U12" s="143">
        <v>107918</v>
      </c>
      <c r="V12" s="141">
        <v>93207</v>
      </c>
      <c r="W12" s="142">
        <v>601</v>
      </c>
      <c r="X12" s="141">
        <v>448</v>
      </c>
      <c r="Y12" s="140">
        <f t="shared" si="6"/>
        <v>202174</v>
      </c>
      <c r="Z12" s="139">
        <f t="shared" si="7"/>
        <v>0.17887562198897977</v>
      </c>
    </row>
    <row r="13" spans="1:26" ht="21" customHeight="1">
      <c r="A13" s="147" t="s">
        <v>357</v>
      </c>
      <c r="B13" s="374" t="s">
        <v>358</v>
      </c>
      <c r="C13" s="145">
        <v>30508</v>
      </c>
      <c r="D13" s="141">
        <v>25338</v>
      </c>
      <c r="E13" s="142">
        <v>789</v>
      </c>
      <c r="F13" s="141">
        <v>720</v>
      </c>
      <c r="G13" s="140">
        <f t="shared" si="0"/>
        <v>57355</v>
      </c>
      <c r="H13" s="144">
        <f t="shared" si="1"/>
        <v>0.08493903730327627</v>
      </c>
      <c r="I13" s="143">
        <v>28437</v>
      </c>
      <c r="J13" s="141">
        <v>23682</v>
      </c>
      <c r="K13" s="142">
        <v>5</v>
      </c>
      <c r="L13" s="141">
        <v>6</v>
      </c>
      <c r="M13" s="149">
        <f t="shared" si="2"/>
        <v>52130</v>
      </c>
      <c r="N13" s="146">
        <f t="shared" si="3"/>
        <v>0.10023019374640318</v>
      </c>
      <c r="O13" s="145">
        <v>93453</v>
      </c>
      <c r="P13" s="141">
        <v>75978</v>
      </c>
      <c r="Q13" s="142">
        <v>2242</v>
      </c>
      <c r="R13" s="141">
        <v>2189</v>
      </c>
      <c r="S13" s="140">
        <f t="shared" si="4"/>
        <v>173862</v>
      </c>
      <c r="T13" s="144">
        <f t="shared" si="5"/>
        <v>0.08475809899511182</v>
      </c>
      <c r="U13" s="143">
        <v>87849</v>
      </c>
      <c r="V13" s="141">
        <v>71269</v>
      </c>
      <c r="W13" s="142">
        <v>160</v>
      </c>
      <c r="X13" s="141">
        <v>118</v>
      </c>
      <c r="Y13" s="140">
        <f t="shared" si="6"/>
        <v>159396</v>
      </c>
      <c r="Z13" s="139">
        <f t="shared" si="7"/>
        <v>0.09075510050440405</v>
      </c>
    </row>
    <row r="14" spans="1:26" ht="21" customHeight="1">
      <c r="A14" s="147" t="s">
        <v>359</v>
      </c>
      <c r="B14" s="374" t="s">
        <v>360</v>
      </c>
      <c r="C14" s="145">
        <v>17452</v>
      </c>
      <c r="D14" s="141">
        <v>16698</v>
      </c>
      <c r="E14" s="142">
        <v>23</v>
      </c>
      <c r="F14" s="141">
        <v>27</v>
      </c>
      <c r="G14" s="140">
        <f>SUM(C14:F14)</f>
        <v>34200</v>
      </c>
      <c r="H14" s="144">
        <f t="shared" si="1"/>
        <v>0.050647983188423826</v>
      </c>
      <c r="I14" s="143">
        <v>13430</v>
      </c>
      <c r="J14" s="141">
        <v>12802</v>
      </c>
      <c r="K14" s="142">
        <v>1491</v>
      </c>
      <c r="L14" s="141">
        <v>1426</v>
      </c>
      <c r="M14" s="149">
        <f>SUM(I14:L14)</f>
        <v>29149</v>
      </c>
      <c r="N14" s="146">
        <f>IF(ISERROR(G14/M14-1),"         /0",(G14/M14-1))</f>
        <v>0.17328210230196572</v>
      </c>
      <c r="O14" s="145">
        <v>52164</v>
      </c>
      <c r="P14" s="141">
        <v>50124</v>
      </c>
      <c r="Q14" s="142">
        <v>91</v>
      </c>
      <c r="R14" s="141">
        <v>61</v>
      </c>
      <c r="S14" s="140">
        <f>SUM(O14:R14)</f>
        <v>102440</v>
      </c>
      <c r="T14" s="144">
        <f t="shared" si="5"/>
        <v>0.04993972035901608</v>
      </c>
      <c r="U14" s="143">
        <v>39627</v>
      </c>
      <c r="V14" s="141">
        <v>39300</v>
      </c>
      <c r="W14" s="142">
        <v>3013</v>
      </c>
      <c r="X14" s="141">
        <v>2588</v>
      </c>
      <c r="Y14" s="140">
        <f>SUM(U14:X14)</f>
        <v>84528</v>
      </c>
      <c r="Z14" s="139">
        <f>IF(ISERROR(S14/Y14-1),"         /0",IF(S14/Y14&gt;5,"  *  ",(S14/Y14-1)))</f>
        <v>0.21190611395040704</v>
      </c>
    </row>
    <row r="15" spans="1:26" ht="21" customHeight="1">
      <c r="A15" s="147" t="s">
        <v>361</v>
      </c>
      <c r="B15" s="374" t="s">
        <v>362</v>
      </c>
      <c r="C15" s="145">
        <v>9595</v>
      </c>
      <c r="D15" s="141">
        <v>8467</v>
      </c>
      <c r="E15" s="142">
        <v>33</v>
      </c>
      <c r="F15" s="141">
        <v>68</v>
      </c>
      <c r="G15" s="140">
        <f t="shared" si="0"/>
        <v>18163</v>
      </c>
      <c r="H15" s="144">
        <f t="shared" si="1"/>
        <v>0.026898225691559707</v>
      </c>
      <c r="I15" s="143">
        <v>9630</v>
      </c>
      <c r="J15" s="141">
        <v>8302</v>
      </c>
      <c r="K15" s="142">
        <v>7</v>
      </c>
      <c r="L15" s="141"/>
      <c r="M15" s="149">
        <f t="shared" si="2"/>
        <v>17939</v>
      </c>
      <c r="N15" s="146">
        <f t="shared" si="3"/>
        <v>0.012486760689001564</v>
      </c>
      <c r="O15" s="145">
        <v>31787</v>
      </c>
      <c r="P15" s="141">
        <v>28877</v>
      </c>
      <c r="Q15" s="142">
        <v>68</v>
      </c>
      <c r="R15" s="141">
        <v>104</v>
      </c>
      <c r="S15" s="140">
        <f t="shared" si="4"/>
        <v>60836</v>
      </c>
      <c r="T15" s="144">
        <f t="shared" si="5"/>
        <v>0.029657680864516815</v>
      </c>
      <c r="U15" s="143">
        <v>29625</v>
      </c>
      <c r="V15" s="141">
        <v>27170</v>
      </c>
      <c r="W15" s="142">
        <v>144</v>
      </c>
      <c r="X15" s="141">
        <v>135</v>
      </c>
      <c r="Y15" s="140">
        <f t="shared" si="6"/>
        <v>57074</v>
      </c>
      <c r="Z15" s="139">
        <f t="shared" si="7"/>
        <v>0.06591442688439564</v>
      </c>
    </row>
    <row r="16" spans="1:26" ht="21" customHeight="1">
      <c r="A16" s="147" t="s">
        <v>369</v>
      </c>
      <c r="B16" s="374" t="s">
        <v>370</v>
      </c>
      <c r="C16" s="145">
        <v>6425</v>
      </c>
      <c r="D16" s="141">
        <v>5515</v>
      </c>
      <c r="E16" s="142">
        <v>24</v>
      </c>
      <c r="F16" s="141">
        <v>10</v>
      </c>
      <c r="G16" s="140">
        <f>SUM(C16:F16)</f>
        <v>11974</v>
      </c>
      <c r="H16" s="144">
        <f t="shared" si="1"/>
        <v>0.01773271785667213</v>
      </c>
      <c r="I16" s="143">
        <v>5661</v>
      </c>
      <c r="J16" s="141">
        <v>4872</v>
      </c>
      <c r="K16" s="142">
        <v>1</v>
      </c>
      <c r="L16" s="141">
        <v>16</v>
      </c>
      <c r="M16" s="140">
        <f t="shared" si="2"/>
        <v>10550</v>
      </c>
      <c r="N16" s="146">
        <f>IF(ISERROR(G16/M16-1),"         /0",(G16/M16-1))</f>
        <v>0.13497630331753552</v>
      </c>
      <c r="O16" s="145">
        <v>22129</v>
      </c>
      <c r="P16" s="141">
        <v>16833</v>
      </c>
      <c r="Q16" s="142">
        <v>28</v>
      </c>
      <c r="R16" s="141">
        <v>12</v>
      </c>
      <c r="S16" s="140">
        <f>SUM(O16:R16)</f>
        <v>39002</v>
      </c>
      <c r="T16" s="144">
        <f t="shared" si="5"/>
        <v>0.019013558897328635</v>
      </c>
      <c r="U16" s="143">
        <v>17088</v>
      </c>
      <c r="V16" s="141">
        <v>14118</v>
      </c>
      <c r="W16" s="142">
        <v>121</v>
      </c>
      <c r="X16" s="141">
        <v>25</v>
      </c>
      <c r="Y16" s="140">
        <f>SUM(U16:X16)</f>
        <v>31352</v>
      </c>
      <c r="Z16" s="139">
        <f>IF(ISERROR(S16/Y16-1),"         /0",IF(S16/Y16&gt;5,"  *  ",(S16/Y16-1)))</f>
        <v>0.24400357233988257</v>
      </c>
    </row>
    <row r="17" spans="1:26" ht="21" customHeight="1">
      <c r="A17" s="147" t="s">
        <v>367</v>
      </c>
      <c r="B17" s="374" t="s">
        <v>368</v>
      </c>
      <c r="C17" s="145">
        <v>3514</v>
      </c>
      <c r="D17" s="141">
        <v>3006</v>
      </c>
      <c r="E17" s="142">
        <v>409</v>
      </c>
      <c r="F17" s="141">
        <v>499</v>
      </c>
      <c r="G17" s="140">
        <f t="shared" si="0"/>
        <v>7428</v>
      </c>
      <c r="H17" s="144">
        <f t="shared" si="1"/>
        <v>0.011000386524082228</v>
      </c>
      <c r="I17" s="143">
        <v>3740</v>
      </c>
      <c r="J17" s="141">
        <v>3220</v>
      </c>
      <c r="K17" s="142">
        <v>1585</v>
      </c>
      <c r="L17" s="141">
        <v>1184</v>
      </c>
      <c r="M17" s="140">
        <f t="shared" si="2"/>
        <v>9729</v>
      </c>
      <c r="N17" s="146">
        <f t="shared" si="3"/>
        <v>-0.2365094048720321</v>
      </c>
      <c r="O17" s="145">
        <v>9676</v>
      </c>
      <c r="P17" s="141">
        <v>8831</v>
      </c>
      <c r="Q17" s="142">
        <v>1659</v>
      </c>
      <c r="R17" s="141">
        <v>1797</v>
      </c>
      <c r="S17" s="140">
        <f t="shared" si="4"/>
        <v>21963</v>
      </c>
      <c r="T17" s="144">
        <f t="shared" si="5"/>
        <v>0.010707009744680498</v>
      </c>
      <c r="U17" s="143">
        <v>10656</v>
      </c>
      <c r="V17" s="141">
        <v>9625</v>
      </c>
      <c r="W17" s="142">
        <v>3940</v>
      </c>
      <c r="X17" s="141">
        <v>3184</v>
      </c>
      <c r="Y17" s="140">
        <f t="shared" si="6"/>
        <v>27405</v>
      </c>
      <c r="Z17" s="139">
        <f t="shared" si="7"/>
        <v>-0.19857690202517786</v>
      </c>
    </row>
    <row r="18" spans="1:26" ht="21" customHeight="1">
      <c r="A18" s="147" t="s">
        <v>363</v>
      </c>
      <c r="B18" s="374" t="s">
        <v>364</v>
      </c>
      <c r="C18" s="145">
        <v>3317</v>
      </c>
      <c r="D18" s="141">
        <v>2824</v>
      </c>
      <c r="E18" s="142">
        <v>4</v>
      </c>
      <c r="F18" s="141">
        <v>5</v>
      </c>
      <c r="G18" s="140">
        <f t="shared" si="0"/>
        <v>6150</v>
      </c>
      <c r="H18" s="144">
        <f t="shared" si="1"/>
        <v>0.0091077513628306</v>
      </c>
      <c r="I18" s="143">
        <v>2916</v>
      </c>
      <c r="J18" s="141">
        <v>2491</v>
      </c>
      <c r="K18" s="142">
        <v>3</v>
      </c>
      <c r="L18" s="141">
        <v>2</v>
      </c>
      <c r="M18" s="140">
        <f t="shared" si="2"/>
        <v>5412</v>
      </c>
      <c r="N18" s="146">
        <f t="shared" si="3"/>
        <v>0.13636363636363646</v>
      </c>
      <c r="O18" s="145">
        <v>10528</v>
      </c>
      <c r="P18" s="141">
        <v>9114</v>
      </c>
      <c r="Q18" s="142">
        <v>4</v>
      </c>
      <c r="R18" s="141">
        <v>7</v>
      </c>
      <c r="S18" s="140">
        <f t="shared" si="4"/>
        <v>19653</v>
      </c>
      <c r="T18" s="144">
        <f t="shared" si="5"/>
        <v>0.00958087977563201</v>
      </c>
      <c r="U18" s="143">
        <v>9036</v>
      </c>
      <c r="V18" s="141">
        <v>7664</v>
      </c>
      <c r="W18" s="142">
        <v>3</v>
      </c>
      <c r="X18" s="141">
        <v>16</v>
      </c>
      <c r="Y18" s="140">
        <f t="shared" si="6"/>
        <v>16719</v>
      </c>
      <c r="Z18" s="139">
        <f t="shared" si="7"/>
        <v>0.17548896465099584</v>
      </c>
    </row>
    <row r="19" spans="1:26" ht="21" customHeight="1">
      <c r="A19" s="147" t="s">
        <v>384</v>
      </c>
      <c r="B19" s="374" t="s">
        <v>385</v>
      </c>
      <c r="C19" s="145">
        <v>2465</v>
      </c>
      <c r="D19" s="141">
        <v>2284</v>
      </c>
      <c r="E19" s="142">
        <v>0</v>
      </c>
      <c r="F19" s="141">
        <v>0</v>
      </c>
      <c r="G19" s="140">
        <f>SUM(C19:F19)</f>
        <v>4749</v>
      </c>
      <c r="H19" s="144">
        <f t="shared" si="1"/>
        <v>0.007032961174322361</v>
      </c>
      <c r="I19" s="143">
        <v>2038</v>
      </c>
      <c r="J19" s="141">
        <v>1894</v>
      </c>
      <c r="K19" s="142"/>
      <c r="L19" s="141"/>
      <c r="M19" s="149">
        <f t="shared" si="2"/>
        <v>3932</v>
      </c>
      <c r="N19" s="146">
        <f>IF(ISERROR(G19/M19-1),"         /0",(G19/M19-1))</f>
        <v>0.20778229908443535</v>
      </c>
      <c r="O19" s="145">
        <v>8465</v>
      </c>
      <c r="P19" s="141">
        <v>6699</v>
      </c>
      <c r="Q19" s="142">
        <v>7</v>
      </c>
      <c r="R19" s="141"/>
      <c r="S19" s="140">
        <f>SUM(O19:R19)</f>
        <v>15171</v>
      </c>
      <c r="T19" s="144">
        <f t="shared" si="5"/>
        <v>0.00739589513438728</v>
      </c>
      <c r="U19" s="143">
        <v>6675</v>
      </c>
      <c r="V19" s="141">
        <v>5597</v>
      </c>
      <c r="W19" s="142"/>
      <c r="X19" s="141">
        <v>11</v>
      </c>
      <c r="Y19" s="140">
        <f>SUM(U19:X19)</f>
        <v>12283</v>
      </c>
      <c r="Z19" s="139">
        <f>IF(ISERROR(S19/Y19-1),"         /0",IF(S19/Y19&gt;5,"  *  ",(S19/Y19-1)))</f>
        <v>0.23512171293657902</v>
      </c>
    </row>
    <row r="20" spans="1:26" ht="21" customHeight="1">
      <c r="A20" s="147" t="s">
        <v>373</v>
      </c>
      <c r="B20" s="374" t="s">
        <v>374</v>
      </c>
      <c r="C20" s="145">
        <v>1179</v>
      </c>
      <c r="D20" s="141">
        <v>1138</v>
      </c>
      <c r="E20" s="142">
        <v>6</v>
      </c>
      <c r="F20" s="141">
        <v>0</v>
      </c>
      <c r="G20" s="140">
        <f>SUM(C20:F20)</f>
        <v>2323</v>
      </c>
      <c r="H20" s="144">
        <f t="shared" si="1"/>
        <v>0.0034402124253423553</v>
      </c>
      <c r="I20" s="143">
        <v>1180</v>
      </c>
      <c r="J20" s="141">
        <v>1094</v>
      </c>
      <c r="K20" s="142">
        <v>0</v>
      </c>
      <c r="L20" s="141">
        <v>2</v>
      </c>
      <c r="M20" s="149">
        <f t="shared" si="2"/>
        <v>2276</v>
      </c>
      <c r="N20" s="146">
        <f>IF(ISERROR(G20/M20-1),"         /0",(G20/M20-1))</f>
        <v>0.02065026362038669</v>
      </c>
      <c r="O20" s="145">
        <v>3958</v>
      </c>
      <c r="P20" s="141">
        <v>3598</v>
      </c>
      <c r="Q20" s="142">
        <v>6</v>
      </c>
      <c r="R20" s="141"/>
      <c r="S20" s="140">
        <f>SUM(O20:R20)</f>
        <v>7562</v>
      </c>
      <c r="T20" s="144">
        <f t="shared" si="5"/>
        <v>0.003686491266642714</v>
      </c>
      <c r="U20" s="143">
        <v>4537</v>
      </c>
      <c r="V20" s="141">
        <v>4276</v>
      </c>
      <c r="W20" s="142">
        <v>1</v>
      </c>
      <c r="X20" s="141">
        <v>8</v>
      </c>
      <c r="Y20" s="140">
        <f>SUM(U20:X20)</f>
        <v>8822</v>
      </c>
      <c r="Z20" s="139">
        <f>IF(ISERROR(S20/Y20-1),"         /0",IF(S20/Y20&gt;5,"  *  ",(S20/Y20-1)))</f>
        <v>-0.14282475629109048</v>
      </c>
    </row>
    <row r="21" spans="1:26" ht="21" customHeight="1" thickBot="1">
      <c r="A21" s="138" t="s">
        <v>56</v>
      </c>
      <c r="B21" s="375"/>
      <c r="C21" s="136">
        <v>2841</v>
      </c>
      <c r="D21" s="132">
        <v>2732</v>
      </c>
      <c r="E21" s="133">
        <v>14</v>
      </c>
      <c r="F21" s="132">
        <v>17</v>
      </c>
      <c r="G21" s="131">
        <f>SUM(C21:F21)</f>
        <v>5604</v>
      </c>
      <c r="H21" s="135">
        <f t="shared" si="1"/>
        <v>0.008299160754032957</v>
      </c>
      <c r="I21" s="134">
        <v>2529</v>
      </c>
      <c r="J21" s="132">
        <v>2136</v>
      </c>
      <c r="K21" s="133">
        <v>92</v>
      </c>
      <c r="L21" s="132">
        <v>12</v>
      </c>
      <c r="M21" s="443">
        <f t="shared" si="2"/>
        <v>4769</v>
      </c>
      <c r="N21" s="137">
        <f>IF(ISERROR(G21/M21-1),"         /0",(G21/M21-1))</f>
        <v>0.17508911721534903</v>
      </c>
      <c r="O21" s="136">
        <v>9399</v>
      </c>
      <c r="P21" s="132">
        <v>8058</v>
      </c>
      <c r="Q21" s="133">
        <v>58</v>
      </c>
      <c r="R21" s="132">
        <v>47</v>
      </c>
      <c r="S21" s="131">
        <f>SUM(O21:R21)</f>
        <v>17562</v>
      </c>
      <c r="T21" s="135">
        <f t="shared" si="5"/>
        <v>0.008561512777675131</v>
      </c>
      <c r="U21" s="134">
        <v>8624</v>
      </c>
      <c r="V21" s="132">
        <v>6810</v>
      </c>
      <c r="W21" s="133">
        <v>234</v>
      </c>
      <c r="X21" s="132">
        <v>93</v>
      </c>
      <c r="Y21" s="131">
        <f>SUM(U21:X21)</f>
        <v>15761</v>
      </c>
      <c r="Z21" s="130">
        <f>IF(ISERROR(S21/Y21-1),"         /0",IF(S21/Y21&gt;5,"  *  ",(S21/Y21-1)))</f>
        <v>0.11426939914980005</v>
      </c>
    </row>
    <row r="22" spans="1:2" ht="15.75" thickTop="1">
      <c r="A22" s="129" t="s">
        <v>43</v>
      </c>
      <c r="B22" s="129"/>
    </row>
    <row r="23" spans="1:2" ht="15">
      <c r="A23" s="129" t="s">
        <v>42</v>
      </c>
      <c r="B23" s="129"/>
    </row>
    <row r="24" spans="1:3" ht="15">
      <c r="A24" s="376" t="s">
        <v>123</v>
      </c>
      <c r="B24" s="377"/>
      <c r="C24" s="377"/>
    </row>
  </sheetData>
  <sheetProtection/>
  <mergeCells count="26">
    <mergeCell ref="U8:V8"/>
    <mergeCell ref="W8:X8"/>
    <mergeCell ref="N7:N9"/>
    <mergeCell ref="O7:S7"/>
    <mergeCell ref="T7:T9"/>
    <mergeCell ref="U7:Y7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</mergeCells>
  <conditionalFormatting sqref="Z22:Z65536 N22:N65536 Z4 N4 N6 Z6">
    <cfRule type="cellIs" priority="9" dxfId="92" operator="lessThan" stopIfTrue="1">
      <formula>0</formula>
    </cfRule>
  </conditionalFormatting>
  <conditionalFormatting sqref="N10:N21 Z10:Z21">
    <cfRule type="cellIs" priority="10" dxfId="92" operator="lessThan" stopIfTrue="1">
      <formula>0</formula>
    </cfRule>
    <cfRule type="cellIs" priority="11" dxfId="94" operator="greaterThanOrEqual" stopIfTrue="1">
      <formula>0</formula>
    </cfRule>
  </conditionalFormatting>
  <conditionalFormatting sqref="N8:N9 Z8:Z9">
    <cfRule type="cellIs" priority="6" dxfId="92" operator="lessThan" stopIfTrue="1">
      <formula>0</formula>
    </cfRule>
  </conditionalFormatting>
  <conditionalFormatting sqref="H8:H9">
    <cfRule type="cellIs" priority="5" dxfId="92" operator="lessThan" stopIfTrue="1">
      <formula>0</formula>
    </cfRule>
  </conditionalFormatting>
  <conditionalFormatting sqref="T8:T9">
    <cfRule type="cellIs" priority="4" dxfId="92" operator="lessThan" stopIfTrue="1">
      <formula>0</formula>
    </cfRule>
  </conditionalFormatting>
  <conditionalFormatting sqref="N7 Z7">
    <cfRule type="cellIs" priority="3" dxfId="92" operator="lessThan" stopIfTrue="1">
      <formula>0</formula>
    </cfRule>
  </conditionalFormatting>
  <conditionalFormatting sqref="H7">
    <cfRule type="cellIs" priority="2" dxfId="92" operator="lessThan" stopIfTrue="1">
      <formula>0</formula>
    </cfRule>
  </conditionalFormatting>
  <conditionalFormatting sqref="T7">
    <cfRule type="cellIs" priority="1" dxfId="92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27"/>
  <sheetViews>
    <sheetView zoomScalePageLayoutView="0" workbookViewId="0" topLeftCell="A1">
      <selection activeCell="A15" sqref="A15"/>
    </sheetView>
  </sheetViews>
  <sheetFormatPr defaultColWidth="11.421875" defaultRowHeight="15"/>
  <cols>
    <col min="1" max="16384" width="11.421875" style="360" customWidth="1"/>
  </cols>
  <sheetData>
    <row r="1" spans="1:8" ht="13.5" thickBot="1">
      <c r="A1" s="359"/>
      <c r="B1" s="359"/>
      <c r="C1" s="359"/>
      <c r="D1" s="359"/>
      <c r="E1" s="359"/>
      <c r="F1" s="359"/>
      <c r="G1" s="359"/>
      <c r="H1" s="359"/>
    </row>
    <row r="2" spans="1:14" ht="31.5" thickBot="1" thickTop="1">
      <c r="A2" s="361" t="s">
        <v>155</v>
      </c>
      <c r="B2" s="362"/>
      <c r="M2" s="501" t="s">
        <v>28</v>
      </c>
      <c r="N2" s="502"/>
    </row>
    <row r="3" spans="1:2" ht="25.5" thickTop="1">
      <c r="A3" s="363" t="s">
        <v>38</v>
      </c>
      <c r="B3" s="364"/>
    </row>
    <row r="9" spans="1:14" ht="26.25">
      <c r="A9" s="380" t="s">
        <v>110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</row>
    <row r="10" spans="1:14" ht="15.75">
      <c r="A10" s="366"/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</row>
    <row r="11" ht="15">
      <c r="A11" s="379" t="s">
        <v>156</v>
      </c>
    </row>
    <row r="12" ht="15">
      <c r="A12" s="379" t="s">
        <v>132</v>
      </c>
    </row>
    <row r="13" ht="15">
      <c r="A13" s="379" t="s">
        <v>133</v>
      </c>
    </row>
    <row r="15" ht="15">
      <c r="A15" s="379" t="s">
        <v>467</v>
      </c>
    </row>
    <row r="16" ht="15">
      <c r="A16" s="379" t="s">
        <v>468</v>
      </c>
    </row>
    <row r="17" ht="15">
      <c r="A17" s="379"/>
    </row>
    <row r="18" ht="26.25">
      <c r="A18" s="380" t="s">
        <v>131</v>
      </c>
    </row>
    <row r="21" ht="22.5">
      <c r="A21" s="368" t="s">
        <v>111</v>
      </c>
    </row>
    <row r="23" ht="15.75">
      <c r="A23" s="367" t="s">
        <v>112</v>
      </c>
    </row>
    <row r="24" ht="15.75">
      <c r="A24" s="367"/>
    </row>
    <row r="25" ht="22.5">
      <c r="A25" s="368" t="s">
        <v>113</v>
      </c>
    </row>
    <row r="26" ht="15.75">
      <c r="A26" s="367" t="s">
        <v>114</v>
      </c>
    </row>
    <row r="27" ht="15.75">
      <c r="A27" s="367" t="s">
        <v>115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7"/>
  <sheetViews>
    <sheetView showGridLines="0" zoomScale="76" zoomScaleNormal="76" zoomScalePageLayoutView="0" workbookViewId="0" topLeftCell="A1">
      <selection activeCell="A17" sqref="A17"/>
    </sheetView>
  </sheetViews>
  <sheetFormatPr defaultColWidth="8.00390625" defaultRowHeight="15"/>
  <cols>
    <col min="1" max="1" width="23.421875" style="128" customWidth="1"/>
    <col min="2" max="2" width="35.421875" style="128" customWidth="1"/>
    <col min="3" max="3" width="9.8515625" style="128" customWidth="1"/>
    <col min="4" max="4" width="12.421875" style="128" bestFit="1" customWidth="1"/>
    <col min="5" max="5" width="8.57421875" style="128" bestFit="1" customWidth="1"/>
    <col min="6" max="6" width="10.57421875" style="128" bestFit="1" customWidth="1"/>
    <col min="7" max="7" width="9.00390625" style="128" customWidth="1"/>
    <col min="8" max="8" width="10.7109375" style="128" customWidth="1"/>
    <col min="9" max="9" width="9.57421875" style="128" customWidth="1"/>
    <col min="10" max="10" width="11.57421875" style="128" bestFit="1" customWidth="1"/>
    <col min="11" max="11" width="9.00390625" style="128" bestFit="1" customWidth="1"/>
    <col min="12" max="12" width="10.57421875" style="128" bestFit="1" customWidth="1"/>
    <col min="13" max="13" width="11.57421875" style="128" bestFit="1" customWidth="1"/>
    <col min="14" max="14" width="9.421875" style="128" customWidth="1"/>
    <col min="15" max="15" width="9.57421875" style="128" bestFit="1" customWidth="1"/>
    <col min="16" max="16" width="11.140625" style="128" customWidth="1"/>
    <col min="17" max="17" width="9.421875" style="128" customWidth="1"/>
    <col min="18" max="18" width="10.57421875" style="128" bestFit="1" customWidth="1"/>
    <col min="19" max="19" width="9.57421875" style="128" customWidth="1"/>
    <col min="20" max="20" width="10.140625" style="128" customWidth="1"/>
    <col min="21" max="21" width="9.421875" style="128" customWidth="1"/>
    <col min="22" max="22" width="10.421875" style="128" customWidth="1"/>
    <col min="23" max="23" width="9.421875" style="128" customWidth="1"/>
    <col min="24" max="24" width="10.28125" style="128" customWidth="1"/>
    <col min="25" max="25" width="10.7109375" style="128" customWidth="1"/>
    <col min="26" max="26" width="9.8515625" style="128" bestFit="1" customWidth="1"/>
    <col min="27" max="16384" width="8.00390625" style="128" customWidth="1"/>
  </cols>
  <sheetData>
    <row r="1" spans="25:26" ht="18.75" thickBot="1">
      <c r="Y1" s="571" t="s">
        <v>28</v>
      </c>
      <c r="Z1" s="572"/>
    </row>
    <row r="2" ht="5.25" customHeight="1" thickBot="1"/>
    <row r="3" spans="1:26" ht="24" customHeight="1" thickTop="1">
      <c r="A3" s="573" t="s">
        <v>126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5"/>
    </row>
    <row r="4" spans="1:26" ht="21" customHeight="1" thickBot="1">
      <c r="A4" s="587" t="s">
        <v>45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8"/>
      <c r="Z4" s="589"/>
    </row>
    <row r="5" spans="1:26" s="174" customFormat="1" ht="19.5" customHeight="1" thickBot="1" thickTop="1">
      <c r="A5" s="654" t="s">
        <v>121</v>
      </c>
      <c r="B5" s="654" t="s">
        <v>122</v>
      </c>
      <c r="C5" s="667" t="s">
        <v>36</v>
      </c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9"/>
      <c r="O5" s="670" t="s">
        <v>35</v>
      </c>
      <c r="P5" s="668"/>
      <c r="Q5" s="668"/>
      <c r="R5" s="668"/>
      <c r="S5" s="668"/>
      <c r="T5" s="668"/>
      <c r="U5" s="668"/>
      <c r="V5" s="668"/>
      <c r="W5" s="668"/>
      <c r="X5" s="668"/>
      <c r="Y5" s="668"/>
      <c r="Z5" s="669"/>
    </row>
    <row r="6" spans="1:26" s="173" customFormat="1" ht="26.25" customHeight="1" thickBot="1">
      <c r="A6" s="655"/>
      <c r="B6" s="655"/>
      <c r="C6" s="660" t="s">
        <v>151</v>
      </c>
      <c r="D6" s="661"/>
      <c r="E6" s="661"/>
      <c r="F6" s="661"/>
      <c r="G6" s="662"/>
      <c r="H6" s="671" t="s">
        <v>34</v>
      </c>
      <c r="I6" s="660" t="s">
        <v>151</v>
      </c>
      <c r="J6" s="661"/>
      <c r="K6" s="661"/>
      <c r="L6" s="661"/>
      <c r="M6" s="662"/>
      <c r="N6" s="671" t="s">
        <v>33</v>
      </c>
      <c r="O6" s="663" t="s">
        <v>153</v>
      </c>
      <c r="P6" s="661"/>
      <c r="Q6" s="661"/>
      <c r="R6" s="661"/>
      <c r="S6" s="662"/>
      <c r="T6" s="671" t="s">
        <v>34</v>
      </c>
      <c r="U6" s="663" t="s">
        <v>154</v>
      </c>
      <c r="V6" s="661"/>
      <c r="W6" s="661"/>
      <c r="X6" s="661"/>
      <c r="Y6" s="662"/>
      <c r="Z6" s="671" t="s">
        <v>33</v>
      </c>
    </row>
    <row r="7" spans="1:26" s="168" customFormat="1" ht="26.25" customHeight="1">
      <c r="A7" s="656"/>
      <c r="B7" s="656"/>
      <c r="C7" s="570" t="s">
        <v>22</v>
      </c>
      <c r="D7" s="586"/>
      <c r="E7" s="565" t="s">
        <v>21</v>
      </c>
      <c r="F7" s="586"/>
      <c r="G7" s="567" t="s">
        <v>17</v>
      </c>
      <c r="H7" s="581"/>
      <c r="I7" s="674" t="s">
        <v>22</v>
      </c>
      <c r="J7" s="586"/>
      <c r="K7" s="565" t="s">
        <v>21</v>
      </c>
      <c r="L7" s="586"/>
      <c r="M7" s="567" t="s">
        <v>17</v>
      </c>
      <c r="N7" s="581"/>
      <c r="O7" s="674" t="s">
        <v>22</v>
      </c>
      <c r="P7" s="586"/>
      <c r="Q7" s="565" t="s">
        <v>21</v>
      </c>
      <c r="R7" s="586"/>
      <c r="S7" s="567" t="s">
        <v>17</v>
      </c>
      <c r="T7" s="581"/>
      <c r="U7" s="674" t="s">
        <v>22</v>
      </c>
      <c r="V7" s="586"/>
      <c r="W7" s="565" t="s">
        <v>21</v>
      </c>
      <c r="X7" s="586"/>
      <c r="Y7" s="567" t="s">
        <v>17</v>
      </c>
      <c r="Z7" s="581"/>
    </row>
    <row r="8" spans="1:26" s="168" customFormat="1" ht="19.5" customHeight="1" thickBot="1">
      <c r="A8" s="657"/>
      <c r="B8" s="657"/>
      <c r="C8" s="171" t="s">
        <v>31</v>
      </c>
      <c r="D8" s="169" t="s">
        <v>30</v>
      </c>
      <c r="E8" s="170" t="s">
        <v>31</v>
      </c>
      <c r="F8" s="378" t="s">
        <v>30</v>
      </c>
      <c r="G8" s="673"/>
      <c r="H8" s="672"/>
      <c r="I8" s="171" t="s">
        <v>31</v>
      </c>
      <c r="J8" s="169" t="s">
        <v>30</v>
      </c>
      <c r="K8" s="170" t="s">
        <v>31</v>
      </c>
      <c r="L8" s="378" t="s">
        <v>30</v>
      </c>
      <c r="M8" s="673"/>
      <c r="N8" s="672"/>
      <c r="O8" s="171" t="s">
        <v>31</v>
      </c>
      <c r="P8" s="169" t="s">
        <v>30</v>
      </c>
      <c r="Q8" s="170" t="s">
        <v>31</v>
      </c>
      <c r="R8" s="378" t="s">
        <v>30</v>
      </c>
      <c r="S8" s="673"/>
      <c r="T8" s="672"/>
      <c r="U8" s="171" t="s">
        <v>31</v>
      </c>
      <c r="V8" s="169" t="s">
        <v>30</v>
      </c>
      <c r="W8" s="170" t="s">
        <v>31</v>
      </c>
      <c r="X8" s="378" t="s">
        <v>30</v>
      </c>
      <c r="Y8" s="673"/>
      <c r="Z8" s="672"/>
    </row>
    <row r="9" spans="1:26" s="157" customFormat="1" ht="18" customHeight="1" thickBot="1" thickTop="1">
      <c r="A9" s="167" t="s">
        <v>24</v>
      </c>
      <c r="B9" s="372"/>
      <c r="C9" s="166">
        <f>SUM(C10:C14)</f>
        <v>24785.475999999995</v>
      </c>
      <c r="D9" s="160">
        <f>SUM(D10:D14)</f>
        <v>15882.218000000003</v>
      </c>
      <c r="E9" s="161">
        <f>SUM(E10:E14)</f>
        <v>3305.7839999999997</v>
      </c>
      <c r="F9" s="160">
        <f>SUM(F10:F14)</f>
        <v>2031.032</v>
      </c>
      <c r="G9" s="159">
        <f aca="true" t="shared" si="0" ref="G9:G14">SUM(C9:F9)</f>
        <v>46004.509999999995</v>
      </c>
      <c r="H9" s="163">
        <f aca="true" t="shared" si="1" ref="H9:H14">G9/$G$9</f>
        <v>1</v>
      </c>
      <c r="I9" s="162">
        <f>SUM(I10:I14)</f>
        <v>25006.329999999998</v>
      </c>
      <c r="J9" s="160">
        <f>SUM(J10:J14)</f>
        <v>18303.338000000003</v>
      </c>
      <c r="K9" s="161">
        <f>SUM(K10:K14)</f>
        <v>2734.7410000000004</v>
      </c>
      <c r="L9" s="160">
        <f>SUM(L10:L14)</f>
        <v>1962.8159999999998</v>
      </c>
      <c r="M9" s="159">
        <f aca="true" t="shared" si="2" ref="M9:M14">SUM(I9:L9)</f>
        <v>48007.225000000006</v>
      </c>
      <c r="N9" s="165">
        <f aca="true" t="shared" si="3" ref="N9:N14">IF(ISERROR(G9/M9-1),"         /0",(G9/M9-1))</f>
        <v>-0.04171694989660435</v>
      </c>
      <c r="O9" s="164">
        <f>SUM(O10:O14)</f>
        <v>80131.38099999996</v>
      </c>
      <c r="P9" s="160">
        <f>SUM(P10:P14)</f>
        <v>46140.609</v>
      </c>
      <c r="Q9" s="161">
        <f>SUM(Q10:Q14)</f>
        <v>10587.079999999998</v>
      </c>
      <c r="R9" s="160">
        <f>SUM(R10:R14)</f>
        <v>6070.845000000001</v>
      </c>
      <c r="S9" s="159">
        <f aca="true" t="shared" si="4" ref="S9:S14">SUM(O9:R9)</f>
        <v>142929.91499999995</v>
      </c>
      <c r="T9" s="163">
        <f aca="true" t="shared" si="5" ref="T9:T14">S9/$S$9</f>
        <v>1</v>
      </c>
      <c r="U9" s="162">
        <f>SUM(U10:U14)</f>
        <v>76691.719</v>
      </c>
      <c r="V9" s="160">
        <f>SUM(V10:V14)</f>
        <v>48392.234</v>
      </c>
      <c r="W9" s="161">
        <f>SUM(W10:W14)</f>
        <v>7185.397000000001</v>
      </c>
      <c r="X9" s="160">
        <f>SUM(X10:X14)</f>
        <v>4245.061</v>
      </c>
      <c r="Y9" s="159">
        <f aca="true" t="shared" si="6" ref="Y9:Y14">SUM(U9:X9)</f>
        <v>136514.411</v>
      </c>
      <c r="Z9" s="158">
        <f>IF(ISERROR(S9/Y9-1),"         /0",(S9/Y9-1))</f>
        <v>0.046995067795442935</v>
      </c>
    </row>
    <row r="10" spans="1:26" ht="21.75" customHeight="1" thickTop="1">
      <c r="A10" s="156" t="s">
        <v>353</v>
      </c>
      <c r="B10" s="373" t="s">
        <v>354</v>
      </c>
      <c r="C10" s="154">
        <v>20176.470999999998</v>
      </c>
      <c r="D10" s="150">
        <v>13633.739000000001</v>
      </c>
      <c r="E10" s="151">
        <v>2330.279</v>
      </c>
      <c r="F10" s="150">
        <v>1932.627</v>
      </c>
      <c r="G10" s="149">
        <f t="shared" si="0"/>
        <v>38073.116</v>
      </c>
      <c r="H10" s="153">
        <f t="shared" si="1"/>
        <v>0.8275952944613475</v>
      </c>
      <c r="I10" s="152">
        <v>20503.900999999998</v>
      </c>
      <c r="J10" s="150">
        <v>15777.829</v>
      </c>
      <c r="K10" s="151">
        <v>2123.531</v>
      </c>
      <c r="L10" s="150">
        <v>1715.6219999999998</v>
      </c>
      <c r="M10" s="149">
        <f t="shared" si="2"/>
        <v>40120.883</v>
      </c>
      <c r="N10" s="155">
        <f t="shared" si="3"/>
        <v>-0.051039928508054055</v>
      </c>
      <c r="O10" s="154">
        <v>66094.10699999997</v>
      </c>
      <c r="P10" s="150">
        <v>39518.566</v>
      </c>
      <c r="Q10" s="151">
        <v>8360.804999999998</v>
      </c>
      <c r="R10" s="150">
        <v>5629.286000000001</v>
      </c>
      <c r="S10" s="149">
        <f t="shared" si="4"/>
        <v>119602.76399999998</v>
      </c>
      <c r="T10" s="153">
        <f t="shared" si="5"/>
        <v>0.8367930814203592</v>
      </c>
      <c r="U10" s="152">
        <v>63433.879</v>
      </c>
      <c r="V10" s="150">
        <v>40791.247</v>
      </c>
      <c r="W10" s="151">
        <v>5116.35</v>
      </c>
      <c r="X10" s="150">
        <v>3460.071</v>
      </c>
      <c r="Y10" s="149">
        <f t="shared" si="6"/>
        <v>112801.547</v>
      </c>
      <c r="Z10" s="148">
        <f>IF(ISERROR(S10/Y10-1),"         /0",IF(S10/Y10&gt;5,"  *  ",(S10/Y10-1)))</f>
        <v>0.060293650050738945</v>
      </c>
    </row>
    <row r="11" spans="1:26" ht="21.75" customHeight="1">
      <c r="A11" s="156" t="s">
        <v>355</v>
      </c>
      <c r="B11" s="373" t="s">
        <v>356</v>
      </c>
      <c r="C11" s="154">
        <v>4317.54</v>
      </c>
      <c r="D11" s="150">
        <v>1214.848</v>
      </c>
      <c r="E11" s="151">
        <v>938.22</v>
      </c>
      <c r="F11" s="150">
        <v>92.522</v>
      </c>
      <c r="G11" s="149">
        <f>SUM(C11:F11)</f>
        <v>6563.13</v>
      </c>
      <c r="H11" s="153">
        <f>G11/$G$9</f>
        <v>0.14266275197801262</v>
      </c>
      <c r="I11" s="152">
        <v>4080.6469999999995</v>
      </c>
      <c r="J11" s="150">
        <v>1110.8359999999998</v>
      </c>
      <c r="K11" s="151">
        <v>556.11</v>
      </c>
      <c r="L11" s="150">
        <v>204.64299999999997</v>
      </c>
      <c r="M11" s="149">
        <f>SUM(I11:L11)</f>
        <v>5952.235999999999</v>
      </c>
      <c r="N11" s="155">
        <f t="shared" si="3"/>
        <v>0.10263269131129893</v>
      </c>
      <c r="O11" s="154">
        <v>13284.406000000006</v>
      </c>
      <c r="P11" s="150">
        <v>3619.110999999999</v>
      </c>
      <c r="Q11" s="151">
        <v>2081.124</v>
      </c>
      <c r="R11" s="150">
        <v>422.55999999999995</v>
      </c>
      <c r="S11" s="149">
        <f>SUM(O11:R11)</f>
        <v>19407.20100000001</v>
      </c>
      <c r="T11" s="153">
        <f>S11/$S$9</f>
        <v>0.13578123935776507</v>
      </c>
      <c r="U11" s="152">
        <v>12303.865999999996</v>
      </c>
      <c r="V11" s="150">
        <v>3817.8820000000005</v>
      </c>
      <c r="W11" s="151">
        <v>1961.5460000000003</v>
      </c>
      <c r="X11" s="150">
        <v>655.572</v>
      </c>
      <c r="Y11" s="149">
        <f>SUM(U11:X11)</f>
        <v>18738.865999999995</v>
      </c>
      <c r="Z11" s="148">
        <f>IF(ISERROR(S11/Y11-1),"         /0",IF(S11/Y11&gt;5,"  *  ",(S11/Y11-1)))</f>
        <v>0.035665712108727154</v>
      </c>
    </row>
    <row r="12" spans="1:26" ht="21.75" customHeight="1">
      <c r="A12" s="147" t="s">
        <v>357</v>
      </c>
      <c r="B12" s="374" t="s">
        <v>358</v>
      </c>
      <c r="C12" s="145">
        <v>196.974</v>
      </c>
      <c r="D12" s="141">
        <v>647.3389999999999</v>
      </c>
      <c r="E12" s="142">
        <v>0</v>
      </c>
      <c r="F12" s="141">
        <v>0</v>
      </c>
      <c r="G12" s="140">
        <f>SUM(C12:F12)</f>
        <v>844.3129999999999</v>
      </c>
      <c r="H12" s="144">
        <f>G12/$G$9</f>
        <v>0.01835283105938961</v>
      </c>
      <c r="I12" s="143">
        <v>224.471</v>
      </c>
      <c r="J12" s="141">
        <v>696.425</v>
      </c>
      <c r="K12" s="142">
        <v>3.3</v>
      </c>
      <c r="L12" s="141">
        <v>0</v>
      </c>
      <c r="M12" s="140">
        <f>SUM(I12:L12)</f>
        <v>924.1959999999999</v>
      </c>
      <c r="N12" s="146">
        <f t="shared" si="3"/>
        <v>-0.0864351284792404</v>
      </c>
      <c r="O12" s="145">
        <v>473.992</v>
      </c>
      <c r="P12" s="141">
        <v>1740.2230000000002</v>
      </c>
      <c r="Q12" s="142">
        <v>0</v>
      </c>
      <c r="R12" s="141">
        <v>0</v>
      </c>
      <c r="S12" s="140">
        <f>SUM(O12:R12)</f>
        <v>2214.215</v>
      </c>
      <c r="T12" s="144">
        <f>S12/$S$9</f>
        <v>0.015491613494627776</v>
      </c>
      <c r="U12" s="143">
        <v>568.7389999999999</v>
      </c>
      <c r="V12" s="141">
        <v>1922.352</v>
      </c>
      <c r="W12" s="142">
        <v>3.3</v>
      </c>
      <c r="X12" s="141">
        <v>50.477</v>
      </c>
      <c r="Y12" s="140">
        <f>SUM(U12:X12)</f>
        <v>2544.868</v>
      </c>
      <c r="Z12" s="139">
        <f>IF(ISERROR(S12/Y12-1),"         /0",IF(S12/Y12&gt;5,"  *  ",(S12/Y12-1)))</f>
        <v>-0.12992933228756842</v>
      </c>
    </row>
    <row r="13" spans="1:26" ht="21.75" customHeight="1">
      <c r="A13" s="156" t="s">
        <v>361</v>
      </c>
      <c r="B13" s="373" t="s">
        <v>362</v>
      </c>
      <c r="C13" s="154">
        <v>27.387</v>
      </c>
      <c r="D13" s="150">
        <v>363.11899999999997</v>
      </c>
      <c r="E13" s="151">
        <v>0</v>
      </c>
      <c r="F13" s="150">
        <v>0</v>
      </c>
      <c r="G13" s="149">
        <f>SUM(C13:F13)</f>
        <v>390.506</v>
      </c>
      <c r="H13" s="153">
        <f>G13/$G$9</f>
        <v>0.008488428634496923</v>
      </c>
      <c r="I13" s="152">
        <v>128.37</v>
      </c>
      <c r="J13" s="150">
        <v>706.061</v>
      </c>
      <c r="K13" s="151">
        <v>0</v>
      </c>
      <c r="L13" s="150"/>
      <c r="M13" s="149">
        <f>SUM(I13:L13)</f>
        <v>834.431</v>
      </c>
      <c r="N13" s="155">
        <f t="shared" si="3"/>
        <v>-0.5320092374324541</v>
      </c>
      <c r="O13" s="154">
        <v>156.904</v>
      </c>
      <c r="P13" s="150">
        <v>1212.176</v>
      </c>
      <c r="Q13" s="151">
        <v>0</v>
      </c>
      <c r="R13" s="150">
        <v>0</v>
      </c>
      <c r="S13" s="149">
        <f>SUM(O13:R13)</f>
        <v>1369.08</v>
      </c>
      <c r="T13" s="153">
        <f>S13/$S$9</f>
        <v>0.00957868057222311</v>
      </c>
      <c r="U13" s="152">
        <v>285.073</v>
      </c>
      <c r="V13" s="150">
        <v>1811.3030000000003</v>
      </c>
      <c r="W13" s="151">
        <v>0</v>
      </c>
      <c r="X13" s="150">
        <v>0</v>
      </c>
      <c r="Y13" s="149">
        <f>SUM(U13:X13)</f>
        <v>2096.376</v>
      </c>
      <c r="Z13" s="148">
        <f>IF(ISERROR(S13/Y13-1),"         /0",IF(S13/Y13&gt;5,"  *  ",(S13/Y13-1)))</f>
        <v>-0.34693013085438884</v>
      </c>
    </row>
    <row r="14" spans="1:26" ht="21.75" customHeight="1" thickBot="1">
      <c r="A14" s="138" t="s">
        <v>56</v>
      </c>
      <c r="B14" s="375"/>
      <c r="C14" s="136">
        <v>67.104</v>
      </c>
      <c r="D14" s="132">
        <v>23.173</v>
      </c>
      <c r="E14" s="133">
        <v>37.285</v>
      </c>
      <c r="F14" s="132">
        <v>5.883000000000001</v>
      </c>
      <c r="G14" s="131">
        <f t="shared" si="0"/>
        <v>133.445</v>
      </c>
      <c r="H14" s="135">
        <f t="shared" si="1"/>
        <v>0.002900693866753499</v>
      </c>
      <c r="I14" s="134">
        <v>68.941</v>
      </c>
      <c r="J14" s="132">
        <v>12.186999999999998</v>
      </c>
      <c r="K14" s="133">
        <v>51.800000000000004</v>
      </c>
      <c r="L14" s="132">
        <v>42.550999999999995</v>
      </c>
      <c r="M14" s="131">
        <f t="shared" si="2"/>
        <v>175.47899999999998</v>
      </c>
      <c r="N14" s="137">
        <f t="shared" si="3"/>
        <v>-0.23953863425253163</v>
      </c>
      <c r="O14" s="136">
        <v>121.972</v>
      </c>
      <c r="P14" s="132">
        <v>50.533</v>
      </c>
      <c r="Q14" s="133">
        <v>145.15099999999998</v>
      </c>
      <c r="R14" s="132">
        <v>18.999</v>
      </c>
      <c r="S14" s="131">
        <f t="shared" si="4"/>
        <v>336.655</v>
      </c>
      <c r="T14" s="135">
        <f t="shared" si="5"/>
        <v>0.002355385155025105</v>
      </c>
      <c r="U14" s="134">
        <v>100.162</v>
      </c>
      <c r="V14" s="132">
        <v>49.45</v>
      </c>
      <c r="W14" s="133">
        <v>104.201</v>
      </c>
      <c r="X14" s="132">
        <v>78.94099999999999</v>
      </c>
      <c r="Y14" s="131">
        <f t="shared" si="6"/>
        <v>332.754</v>
      </c>
      <c r="Z14" s="130">
        <f>IF(ISERROR(S14/Y14-1),"         /0",IF(S14/Y14&gt;5,"  *  ",(S14/Y14-1)))</f>
        <v>0.011723375226142974</v>
      </c>
    </row>
    <row r="15" spans="1:2" ht="15.75" thickTop="1">
      <c r="A15" s="129" t="s">
        <v>43</v>
      </c>
      <c r="B15" s="129"/>
    </row>
    <row r="16" spans="1:2" ht="15">
      <c r="A16" s="129" t="s">
        <v>42</v>
      </c>
      <c r="B16" s="129"/>
    </row>
    <row r="17" spans="1:3" ht="15">
      <c r="A17" s="376" t="s">
        <v>466</v>
      </c>
      <c r="B17" s="377"/>
      <c r="C17" s="377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15:Z65536 N15:N65536 Z3 N3">
    <cfRule type="cellIs" priority="12" dxfId="92" operator="lessThan" stopIfTrue="1">
      <formula>0</formula>
    </cfRule>
  </conditionalFormatting>
  <conditionalFormatting sqref="N9:N14 Z9:Z14">
    <cfRule type="cellIs" priority="13" dxfId="92" operator="lessThan" stopIfTrue="1">
      <formula>0</formula>
    </cfRule>
    <cfRule type="cellIs" priority="14" dxfId="94" operator="greaterThanOrEqual" stopIfTrue="1">
      <formula>0</formula>
    </cfRule>
  </conditionalFormatting>
  <conditionalFormatting sqref="N5:N8 Z5:Z8">
    <cfRule type="cellIs" priority="3" dxfId="92" operator="lessThan" stopIfTrue="1">
      <formula>0</formula>
    </cfRule>
  </conditionalFormatting>
  <conditionalFormatting sqref="H6:H8">
    <cfRule type="cellIs" priority="2" dxfId="92" operator="lessThan" stopIfTrue="1">
      <formula>0</formula>
    </cfRule>
  </conditionalFormatting>
  <conditionalFormatting sqref="T6:T8">
    <cfRule type="cellIs" priority="1" dxfId="92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7"/>
  <sheetViews>
    <sheetView showGridLines="0" zoomScale="88" zoomScaleNormal="88" zoomScalePageLayoutView="0" workbookViewId="0" topLeftCell="A1">
      <selection activeCell="A25" sqref="A25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10" t="s">
        <v>28</v>
      </c>
      <c r="O1" s="510"/>
    </row>
    <row r="2" ht="5.25" customHeight="1"/>
    <row r="3" ht="4.5" customHeight="1" thickBot="1"/>
    <row r="4" spans="1:15" ht="13.5" customHeight="1" thickTop="1">
      <c r="A4" s="516" t="s">
        <v>27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8"/>
    </row>
    <row r="5" spans="1:15" ht="12.75" customHeight="1">
      <c r="A5" s="519"/>
      <c r="B5" s="520"/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1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507" t="s">
        <v>26</v>
      </c>
      <c r="D7" s="508"/>
      <c r="E7" s="509"/>
      <c r="F7" s="503" t="s">
        <v>25</v>
      </c>
      <c r="G7" s="504"/>
      <c r="H7" s="504"/>
      <c r="I7" s="504"/>
      <c r="J7" s="504"/>
      <c r="K7" s="504"/>
      <c r="L7" s="504"/>
      <c r="M7" s="504"/>
      <c r="N7" s="504"/>
      <c r="O7" s="511" t="s">
        <v>24</v>
      </c>
    </row>
    <row r="8" spans="1:15" ht="3.75" customHeight="1" thickBot="1">
      <c r="A8" s="82"/>
      <c r="B8" s="81"/>
      <c r="C8" s="80"/>
      <c r="D8" s="79"/>
      <c r="E8" s="78"/>
      <c r="F8" s="505"/>
      <c r="G8" s="506"/>
      <c r="H8" s="506"/>
      <c r="I8" s="506"/>
      <c r="J8" s="506"/>
      <c r="K8" s="506"/>
      <c r="L8" s="506"/>
      <c r="M8" s="506"/>
      <c r="N8" s="506"/>
      <c r="O8" s="512"/>
    </row>
    <row r="9" spans="1:15" ht="21.75" customHeight="1" thickBot="1" thickTop="1">
      <c r="A9" s="526" t="s">
        <v>23</v>
      </c>
      <c r="B9" s="527"/>
      <c r="C9" s="528" t="s">
        <v>22</v>
      </c>
      <c r="D9" s="530" t="s">
        <v>21</v>
      </c>
      <c r="E9" s="514" t="s">
        <v>17</v>
      </c>
      <c r="F9" s="507" t="s">
        <v>22</v>
      </c>
      <c r="G9" s="508"/>
      <c r="H9" s="508"/>
      <c r="I9" s="507" t="s">
        <v>21</v>
      </c>
      <c r="J9" s="508"/>
      <c r="K9" s="509"/>
      <c r="L9" s="92" t="s">
        <v>20</v>
      </c>
      <c r="M9" s="91"/>
      <c r="N9" s="91"/>
      <c r="O9" s="512"/>
    </row>
    <row r="10" spans="1:15" s="71" customFormat="1" ht="18.75" customHeight="1" thickBot="1">
      <c r="A10" s="77"/>
      <c r="B10" s="76"/>
      <c r="C10" s="529"/>
      <c r="D10" s="531"/>
      <c r="E10" s="515"/>
      <c r="F10" s="74" t="s">
        <v>19</v>
      </c>
      <c r="G10" s="73" t="s">
        <v>18</v>
      </c>
      <c r="H10" s="72" t="s">
        <v>17</v>
      </c>
      <c r="I10" s="74" t="s">
        <v>19</v>
      </c>
      <c r="J10" s="73" t="s">
        <v>18</v>
      </c>
      <c r="K10" s="75" t="s">
        <v>17</v>
      </c>
      <c r="L10" s="74" t="s">
        <v>19</v>
      </c>
      <c r="M10" s="414" t="s">
        <v>18</v>
      </c>
      <c r="N10" s="75" t="s">
        <v>17</v>
      </c>
      <c r="O10" s="513"/>
    </row>
    <row r="11" spans="1:15" s="69" customFormat="1" ht="18.75" customHeight="1" thickTop="1">
      <c r="A11" s="522">
        <v>2012</v>
      </c>
      <c r="B11" s="62" t="s">
        <v>7</v>
      </c>
      <c r="C11" s="447">
        <v>1273710</v>
      </c>
      <c r="D11" s="448">
        <v>80856</v>
      </c>
      <c r="E11" s="392">
        <f aca="true" t="shared" si="0" ref="E11:E24">D11+C11</f>
        <v>1354566</v>
      </c>
      <c r="F11" s="447">
        <v>349961</v>
      </c>
      <c r="G11" s="449">
        <v>327280</v>
      </c>
      <c r="H11" s="450">
        <f aca="true" t="shared" si="1" ref="H11:H22">G11+F11</f>
        <v>677241</v>
      </c>
      <c r="I11" s="451">
        <v>2744</v>
      </c>
      <c r="J11" s="452">
        <v>2474</v>
      </c>
      <c r="K11" s="453">
        <f aca="true" t="shared" si="2" ref="K11:K22">J11+I11</f>
        <v>5218</v>
      </c>
      <c r="L11" s="454">
        <f aca="true" t="shared" si="3" ref="L11:L24">I11+F11</f>
        <v>352705</v>
      </c>
      <c r="M11" s="455">
        <f aca="true" t="shared" si="4" ref="M11:M24">J11+G11</f>
        <v>329754</v>
      </c>
      <c r="N11" s="428">
        <f aca="true" t="shared" si="5" ref="N11:N24">K11+H11</f>
        <v>682459</v>
      </c>
      <c r="O11" s="70">
        <f aca="true" t="shared" si="6" ref="O11:O24">N11+E11</f>
        <v>2037025</v>
      </c>
    </row>
    <row r="12" spans="1:15" ht="18.75" customHeight="1">
      <c r="A12" s="523"/>
      <c r="B12" s="62" t="s">
        <v>6</v>
      </c>
      <c r="C12" s="52">
        <v>1131090</v>
      </c>
      <c r="D12" s="61">
        <v>65966</v>
      </c>
      <c r="E12" s="393">
        <f t="shared" si="0"/>
        <v>1197056</v>
      </c>
      <c r="F12" s="52">
        <v>269769</v>
      </c>
      <c r="G12" s="50">
        <v>250481</v>
      </c>
      <c r="H12" s="56">
        <f t="shared" si="1"/>
        <v>520250</v>
      </c>
      <c r="I12" s="59">
        <v>3500</v>
      </c>
      <c r="J12" s="58">
        <v>3118</v>
      </c>
      <c r="K12" s="57">
        <f t="shared" si="2"/>
        <v>6618</v>
      </c>
      <c r="L12" s="369">
        <f t="shared" si="3"/>
        <v>273269</v>
      </c>
      <c r="M12" s="415">
        <f t="shared" si="4"/>
        <v>253599</v>
      </c>
      <c r="N12" s="429">
        <f t="shared" si="5"/>
        <v>526868</v>
      </c>
      <c r="O12" s="55">
        <f t="shared" si="6"/>
        <v>1723924</v>
      </c>
    </row>
    <row r="13" spans="1:15" ht="18.75" customHeight="1">
      <c r="A13" s="523"/>
      <c r="B13" s="62" t="s">
        <v>5</v>
      </c>
      <c r="C13" s="52">
        <v>1204467</v>
      </c>
      <c r="D13" s="61">
        <v>63283</v>
      </c>
      <c r="E13" s="393">
        <f t="shared" si="0"/>
        <v>1267750</v>
      </c>
      <c r="F13" s="52">
        <v>314816</v>
      </c>
      <c r="G13" s="50">
        <v>274855</v>
      </c>
      <c r="H13" s="56">
        <f t="shared" si="1"/>
        <v>589671</v>
      </c>
      <c r="I13" s="369">
        <v>4317</v>
      </c>
      <c r="J13" s="58">
        <v>3049</v>
      </c>
      <c r="K13" s="57">
        <f t="shared" si="2"/>
        <v>7366</v>
      </c>
      <c r="L13" s="369">
        <f t="shared" si="3"/>
        <v>319133</v>
      </c>
      <c r="M13" s="415">
        <f t="shared" si="4"/>
        <v>277904</v>
      </c>
      <c r="N13" s="429">
        <f t="shared" si="5"/>
        <v>597037</v>
      </c>
      <c r="O13" s="55">
        <f t="shared" si="6"/>
        <v>1864787</v>
      </c>
    </row>
    <row r="14" spans="1:15" ht="18.75" customHeight="1">
      <c r="A14" s="523"/>
      <c r="B14" s="62" t="s">
        <v>16</v>
      </c>
      <c r="C14" s="52">
        <v>1105993</v>
      </c>
      <c r="D14" s="61">
        <v>62543</v>
      </c>
      <c r="E14" s="393">
        <f t="shared" si="0"/>
        <v>1168536</v>
      </c>
      <c r="F14" s="52">
        <v>289709</v>
      </c>
      <c r="G14" s="50">
        <v>282325</v>
      </c>
      <c r="H14" s="56">
        <f t="shared" si="1"/>
        <v>572034</v>
      </c>
      <c r="I14" s="59">
        <v>1866</v>
      </c>
      <c r="J14" s="58">
        <v>2401</v>
      </c>
      <c r="K14" s="57">
        <f t="shared" si="2"/>
        <v>4267</v>
      </c>
      <c r="L14" s="369">
        <f t="shared" si="3"/>
        <v>291575</v>
      </c>
      <c r="M14" s="415">
        <f t="shared" si="4"/>
        <v>284726</v>
      </c>
      <c r="N14" s="429">
        <f t="shared" si="5"/>
        <v>576301</v>
      </c>
      <c r="O14" s="55">
        <f t="shared" si="6"/>
        <v>1744837</v>
      </c>
    </row>
    <row r="15" spans="1:15" s="69" customFormat="1" ht="18.75" customHeight="1">
      <c r="A15" s="523"/>
      <c r="B15" s="62" t="s">
        <v>15</v>
      </c>
      <c r="C15" s="52">
        <v>1190981</v>
      </c>
      <c r="D15" s="61">
        <v>59833</v>
      </c>
      <c r="E15" s="393">
        <f t="shared" si="0"/>
        <v>1250814</v>
      </c>
      <c r="F15" s="52">
        <v>289917</v>
      </c>
      <c r="G15" s="50">
        <v>288093</v>
      </c>
      <c r="H15" s="56">
        <f t="shared" si="1"/>
        <v>578010</v>
      </c>
      <c r="I15" s="59">
        <v>881</v>
      </c>
      <c r="J15" s="58">
        <v>576</v>
      </c>
      <c r="K15" s="57">
        <f t="shared" si="2"/>
        <v>1457</v>
      </c>
      <c r="L15" s="369">
        <f t="shared" si="3"/>
        <v>290798</v>
      </c>
      <c r="M15" s="415">
        <f t="shared" si="4"/>
        <v>288669</v>
      </c>
      <c r="N15" s="429">
        <f t="shared" si="5"/>
        <v>579467</v>
      </c>
      <c r="O15" s="55">
        <f t="shared" si="6"/>
        <v>1830281</v>
      </c>
    </row>
    <row r="16" spans="1:15" s="389" customFormat="1" ht="18.75" customHeight="1">
      <c r="A16" s="523"/>
      <c r="B16" s="68" t="s">
        <v>14</v>
      </c>
      <c r="C16" s="52">
        <v>1332428</v>
      </c>
      <c r="D16" s="61">
        <v>77103</v>
      </c>
      <c r="E16" s="393">
        <f t="shared" si="0"/>
        <v>1409531</v>
      </c>
      <c r="F16" s="52">
        <v>350391</v>
      </c>
      <c r="G16" s="50">
        <v>324001</v>
      </c>
      <c r="H16" s="56">
        <f t="shared" si="1"/>
        <v>674392</v>
      </c>
      <c r="I16" s="59">
        <v>3050</v>
      </c>
      <c r="J16" s="58">
        <v>2006</v>
      </c>
      <c r="K16" s="57">
        <f t="shared" si="2"/>
        <v>5056</v>
      </c>
      <c r="L16" s="369">
        <f t="shared" si="3"/>
        <v>353441</v>
      </c>
      <c r="M16" s="415">
        <f t="shared" si="4"/>
        <v>326007</v>
      </c>
      <c r="N16" s="429">
        <f t="shared" si="5"/>
        <v>679448</v>
      </c>
      <c r="O16" s="55">
        <f t="shared" si="6"/>
        <v>2088979</v>
      </c>
    </row>
    <row r="17" spans="1:15" s="402" customFormat="1" ht="18.75" customHeight="1">
      <c r="A17" s="523"/>
      <c r="B17" s="62" t="s">
        <v>13</v>
      </c>
      <c r="C17" s="52">
        <v>1460796</v>
      </c>
      <c r="D17" s="61">
        <v>70856</v>
      </c>
      <c r="E17" s="393">
        <f t="shared" si="0"/>
        <v>1531652</v>
      </c>
      <c r="F17" s="52">
        <v>341994</v>
      </c>
      <c r="G17" s="50">
        <v>390404</v>
      </c>
      <c r="H17" s="56">
        <f t="shared" si="1"/>
        <v>732398</v>
      </c>
      <c r="I17" s="59">
        <v>2822</v>
      </c>
      <c r="J17" s="58">
        <v>3505</v>
      </c>
      <c r="K17" s="57">
        <f t="shared" si="2"/>
        <v>6327</v>
      </c>
      <c r="L17" s="369">
        <f t="shared" si="3"/>
        <v>344816</v>
      </c>
      <c r="M17" s="415">
        <f t="shared" si="4"/>
        <v>393909</v>
      </c>
      <c r="N17" s="429">
        <f t="shared" si="5"/>
        <v>738725</v>
      </c>
      <c r="O17" s="55">
        <f t="shared" si="6"/>
        <v>2270377</v>
      </c>
    </row>
    <row r="18" spans="1:15" s="413" customFormat="1" ht="18.75" customHeight="1">
      <c r="A18" s="523"/>
      <c r="B18" s="62" t="s">
        <v>12</v>
      </c>
      <c r="C18" s="52">
        <v>1482508</v>
      </c>
      <c r="D18" s="61">
        <v>72721</v>
      </c>
      <c r="E18" s="393">
        <f t="shared" si="0"/>
        <v>1555229</v>
      </c>
      <c r="F18" s="52">
        <v>363478</v>
      </c>
      <c r="G18" s="50">
        <v>345237</v>
      </c>
      <c r="H18" s="56">
        <f t="shared" si="1"/>
        <v>708715</v>
      </c>
      <c r="I18" s="59">
        <v>848</v>
      </c>
      <c r="J18" s="58">
        <v>1040</v>
      </c>
      <c r="K18" s="57">
        <f t="shared" si="2"/>
        <v>1888</v>
      </c>
      <c r="L18" s="369">
        <f t="shared" si="3"/>
        <v>364326</v>
      </c>
      <c r="M18" s="415">
        <f t="shared" si="4"/>
        <v>346277</v>
      </c>
      <c r="N18" s="429">
        <f t="shared" si="5"/>
        <v>710603</v>
      </c>
      <c r="O18" s="55">
        <f t="shared" si="6"/>
        <v>2265832</v>
      </c>
    </row>
    <row r="19" spans="1:15" ht="18.75" customHeight="1">
      <c r="A19" s="523"/>
      <c r="B19" s="62" t="s">
        <v>11</v>
      </c>
      <c r="C19" s="52">
        <v>1389091</v>
      </c>
      <c r="D19" s="61">
        <v>66605</v>
      </c>
      <c r="E19" s="393">
        <f t="shared" si="0"/>
        <v>1455696</v>
      </c>
      <c r="F19" s="52">
        <v>325831</v>
      </c>
      <c r="G19" s="50">
        <v>299764</v>
      </c>
      <c r="H19" s="56">
        <f t="shared" si="1"/>
        <v>625595</v>
      </c>
      <c r="I19" s="59">
        <v>1457</v>
      </c>
      <c r="J19" s="58">
        <v>1247</v>
      </c>
      <c r="K19" s="57">
        <f t="shared" si="2"/>
        <v>2704</v>
      </c>
      <c r="L19" s="369">
        <f t="shared" si="3"/>
        <v>327288</v>
      </c>
      <c r="M19" s="415">
        <f t="shared" si="4"/>
        <v>301011</v>
      </c>
      <c r="N19" s="429">
        <f t="shared" si="5"/>
        <v>628299</v>
      </c>
      <c r="O19" s="55">
        <f t="shared" si="6"/>
        <v>2083995</v>
      </c>
    </row>
    <row r="20" spans="1:15" s="422" customFormat="1" ht="18.75" customHeight="1">
      <c r="A20" s="524"/>
      <c r="B20" s="62" t="s">
        <v>10</v>
      </c>
      <c r="C20" s="52">
        <v>1482429</v>
      </c>
      <c r="D20" s="61">
        <v>70718</v>
      </c>
      <c r="E20" s="393">
        <f t="shared" si="0"/>
        <v>1553147</v>
      </c>
      <c r="F20" s="52">
        <v>318043</v>
      </c>
      <c r="G20" s="50">
        <v>330555</v>
      </c>
      <c r="H20" s="56">
        <f t="shared" si="1"/>
        <v>648598</v>
      </c>
      <c r="I20" s="59">
        <v>2939</v>
      </c>
      <c r="J20" s="58">
        <v>3132</v>
      </c>
      <c r="K20" s="57">
        <f t="shared" si="2"/>
        <v>6071</v>
      </c>
      <c r="L20" s="369">
        <f t="shared" si="3"/>
        <v>320982</v>
      </c>
      <c r="M20" s="415">
        <f t="shared" si="4"/>
        <v>333687</v>
      </c>
      <c r="N20" s="429">
        <f t="shared" si="5"/>
        <v>654669</v>
      </c>
      <c r="O20" s="55">
        <f t="shared" si="6"/>
        <v>2207816</v>
      </c>
    </row>
    <row r="21" spans="1:15" s="54" customFormat="1" ht="18.75" customHeight="1">
      <c r="A21" s="523"/>
      <c r="B21" s="62" t="s">
        <v>9</v>
      </c>
      <c r="C21" s="52">
        <v>1495855</v>
      </c>
      <c r="D21" s="61">
        <v>69880</v>
      </c>
      <c r="E21" s="393">
        <f t="shared" si="0"/>
        <v>1565735</v>
      </c>
      <c r="F21" s="52">
        <v>316862</v>
      </c>
      <c r="G21" s="50">
        <v>326911</v>
      </c>
      <c r="H21" s="56">
        <f t="shared" si="1"/>
        <v>643773</v>
      </c>
      <c r="I21" s="59">
        <v>3860</v>
      </c>
      <c r="J21" s="58">
        <v>3638</v>
      </c>
      <c r="K21" s="57">
        <f t="shared" si="2"/>
        <v>7498</v>
      </c>
      <c r="L21" s="369">
        <f t="shared" si="3"/>
        <v>320722</v>
      </c>
      <c r="M21" s="415">
        <f t="shared" si="4"/>
        <v>330549</v>
      </c>
      <c r="N21" s="429">
        <f t="shared" si="5"/>
        <v>651271</v>
      </c>
      <c r="O21" s="55">
        <f t="shared" si="6"/>
        <v>2217006</v>
      </c>
    </row>
    <row r="22" spans="1:15" ht="18.75" customHeight="1" thickBot="1">
      <c r="A22" s="525"/>
      <c r="B22" s="62" t="s">
        <v>8</v>
      </c>
      <c r="C22" s="52">
        <v>1554769</v>
      </c>
      <c r="D22" s="61">
        <v>78912</v>
      </c>
      <c r="E22" s="393">
        <f t="shared" si="0"/>
        <v>1633681</v>
      </c>
      <c r="F22" s="52">
        <v>350928</v>
      </c>
      <c r="G22" s="50">
        <v>395892</v>
      </c>
      <c r="H22" s="56">
        <f t="shared" si="1"/>
        <v>746820</v>
      </c>
      <c r="I22" s="59">
        <v>4247</v>
      </c>
      <c r="J22" s="58">
        <v>3759</v>
      </c>
      <c r="K22" s="57">
        <f t="shared" si="2"/>
        <v>8006</v>
      </c>
      <c r="L22" s="369">
        <f t="shared" si="3"/>
        <v>355175</v>
      </c>
      <c r="M22" s="415">
        <f t="shared" si="4"/>
        <v>399651</v>
      </c>
      <c r="N22" s="429">
        <f t="shared" si="5"/>
        <v>754826</v>
      </c>
      <c r="O22" s="55">
        <f t="shared" si="6"/>
        <v>2388507</v>
      </c>
    </row>
    <row r="23" spans="1:15" ht="3.75" customHeight="1">
      <c r="A23" s="67"/>
      <c r="B23" s="66"/>
      <c r="C23" s="65"/>
      <c r="D23" s="64"/>
      <c r="E23" s="394">
        <f t="shared" si="0"/>
        <v>0</v>
      </c>
      <c r="F23" s="40"/>
      <c r="G23" s="39"/>
      <c r="H23" s="37"/>
      <c r="I23" s="40"/>
      <c r="J23" s="39"/>
      <c r="K23" s="38"/>
      <c r="L23" s="89">
        <f t="shared" si="3"/>
        <v>0</v>
      </c>
      <c r="M23" s="416">
        <f t="shared" si="4"/>
        <v>0</v>
      </c>
      <c r="N23" s="430">
        <f t="shared" si="5"/>
        <v>0</v>
      </c>
      <c r="O23" s="36">
        <f t="shared" si="6"/>
        <v>0</v>
      </c>
    </row>
    <row r="24" spans="1:15" ht="19.5" customHeight="1">
      <c r="A24" s="63">
        <v>2013</v>
      </c>
      <c r="B24" s="90" t="s">
        <v>7</v>
      </c>
      <c r="C24" s="52">
        <v>1541080</v>
      </c>
      <c r="D24" s="61">
        <v>74138</v>
      </c>
      <c r="E24" s="393">
        <f t="shared" si="0"/>
        <v>1615218</v>
      </c>
      <c r="F24" s="60">
        <v>385032</v>
      </c>
      <c r="G24" s="50">
        <v>376028</v>
      </c>
      <c r="H24" s="56">
        <f>G24+F24</f>
        <v>761060</v>
      </c>
      <c r="I24" s="59">
        <v>6241</v>
      </c>
      <c r="J24" s="58">
        <v>6760</v>
      </c>
      <c r="K24" s="57">
        <f>J24+I24</f>
        <v>13001</v>
      </c>
      <c r="L24" s="369">
        <f t="shared" si="3"/>
        <v>391273</v>
      </c>
      <c r="M24" s="415">
        <f t="shared" si="4"/>
        <v>382788</v>
      </c>
      <c r="N24" s="429">
        <f t="shared" si="5"/>
        <v>774061</v>
      </c>
      <c r="O24" s="55">
        <f t="shared" si="6"/>
        <v>2389279</v>
      </c>
    </row>
    <row r="25" spans="1:15" ht="19.5" customHeight="1">
      <c r="A25" s="63"/>
      <c r="B25" s="90" t="s">
        <v>6</v>
      </c>
      <c r="C25" s="52">
        <v>1332586</v>
      </c>
      <c r="D25" s="61">
        <v>63751</v>
      </c>
      <c r="E25" s="393">
        <f>D25+C25</f>
        <v>1396337</v>
      </c>
      <c r="F25" s="60">
        <v>305853</v>
      </c>
      <c r="G25" s="50">
        <v>289598</v>
      </c>
      <c r="H25" s="56">
        <f>G25+F25</f>
        <v>595451</v>
      </c>
      <c r="I25" s="59">
        <v>3120</v>
      </c>
      <c r="J25" s="58">
        <v>3392</v>
      </c>
      <c r="K25" s="57">
        <f>J25+I25</f>
        <v>6512</v>
      </c>
      <c r="L25" s="369">
        <f aca="true" t="shared" si="7" ref="L25:N26">I25+F25</f>
        <v>308973</v>
      </c>
      <c r="M25" s="415">
        <f t="shared" si="7"/>
        <v>292990</v>
      </c>
      <c r="N25" s="429">
        <f t="shared" si="7"/>
        <v>601963</v>
      </c>
      <c r="O25" s="55">
        <f>N25+E25</f>
        <v>1998300</v>
      </c>
    </row>
    <row r="26" spans="1:15" ht="19.5" customHeight="1" thickBot="1">
      <c r="A26" s="63"/>
      <c r="B26" s="90" t="s">
        <v>5</v>
      </c>
      <c r="C26" s="52">
        <v>1478654</v>
      </c>
      <c r="D26" s="61">
        <v>76425</v>
      </c>
      <c r="E26" s="393">
        <f>D26+C26</f>
        <v>1555079</v>
      </c>
      <c r="F26" s="60">
        <v>354569</v>
      </c>
      <c r="G26" s="50">
        <v>311654</v>
      </c>
      <c r="H26" s="56">
        <f>G26+F26</f>
        <v>666223</v>
      </c>
      <c r="I26" s="59">
        <v>4571</v>
      </c>
      <c r="J26" s="58">
        <v>4455</v>
      </c>
      <c r="K26" s="57">
        <f>J26+I26</f>
        <v>9026</v>
      </c>
      <c r="L26" s="369">
        <f t="shared" si="7"/>
        <v>359140</v>
      </c>
      <c r="M26" s="415">
        <f t="shared" si="7"/>
        <v>316109</v>
      </c>
      <c r="N26" s="429">
        <f t="shared" si="7"/>
        <v>675249</v>
      </c>
      <c r="O26" s="55">
        <f>N26+E26</f>
        <v>2230328</v>
      </c>
    </row>
    <row r="27" spans="1:15" ht="18" customHeight="1">
      <c r="A27" s="53" t="s">
        <v>4</v>
      </c>
      <c r="B27" s="41"/>
      <c r="C27" s="40"/>
      <c r="D27" s="39"/>
      <c r="E27" s="395"/>
      <c r="F27" s="40"/>
      <c r="G27" s="39"/>
      <c r="H27" s="38"/>
      <c r="I27" s="40"/>
      <c r="J27" s="39"/>
      <c r="K27" s="38"/>
      <c r="L27" s="89"/>
      <c r="M27" s="416"/>
      <c r="N27" s="430"/>
      <c r="O27" s="36"/>
    </row>
    <row r="28" spans="1:15" ht="18" customHeight="1">
      <c r="A28" s="35" t="s">
        <v>147</v>
      </c>
      <c r="B28" s="48"/>
      <c r="C28" s="52">
        <f>SUM(C11:C13)</f>
        <v>3609267</v>
      </c>
      <c r="D28" s="50">
        <f aca="true" t="shared" si="8" ref="D28:O28">SUM(D11:D13)</f>
        <v>210105</v>
      </c>
      <c r="E28" s="396">
        <f t="shared" si="8"/>
        <v>3819372</v>
      </c>
      <c r="F28" s="52">
        <f t="shared" si="8"/>
        <v>934546</v>
      </c>
      <c r="G28" s="50">
        <f t="shared" si="8"/>
        <v>852616</v>
      </c>
      <c r="H28" s="51">
        <f t="shared" si="8"/>
        <v>1787162</v>
      </c>
      <c r="I28" s="52">
        <f t="shared" si="8"/>
        <v>10561</v>
      </c>
      <c r="J28" s="50">
        <f t="shared" si="8"/>
        <v>8641</v>
      </c>
      <c r="K28" s="51">
        <f t="shared" si="8"/>
        <v>19202</v>
      </c>
      <c r="L28" s="52">
        <f t="shared" si="8"/>
        <v>945107</v>
      </c>
      <c r="M28" s="417">
        <f t="shared" si="8"/>
        <v>861257</v>
      </c>
      <c r="N28" s="431">
        <f t="shared" si="8"/>
        <v>1806364</v>
      </c>
      <c r="O28" s="49">
        <f t="shared" si="8"/>
        <v>5625736</v>
      </c>
    </row>
    <row r="29" spans="1:15" ht="18" customHeight="1" thickBot="1">
      <c r="A29" s="35" t="s">
        <v>148</v>
      </c>
      <c r="B29" s="48"/>
      <c r="C29" s="47">
        <f>SUM(C24:C26)</f>
        <v>4352320</v>
      </c>
      <c r="D29" s="44">
        <f aca="true" t="shared" si="9" ref="D29:O29">SUM(D24:D26)</f>
        <v>214314</v>
      </c>
      <c r="E29" s="397">
        <f t="shared" si="9"/>
        <v>4566634</v>
      </c>
      <c r="F29" s="46">
        <f t="shared" si="9"/>
        <v>1045454</v>
      </c>
      <c r="G29" s="44">
        <f t="shared" si="9"/>
        <v>977280</v>
      </c>
      <c r="H29" s="45">
        <f t="shared" si="9"/>
        <v>2022734</v>
      </c>
      <c r="I29" s="46">
        <f t="shared" si="9"/>
        <v>13932</v>
      </c>
      <c r="J29" s="44">
        <f t="shared" si="9"/>
        <v>14607</v>
      </c>
      <c r="K29" s="45">
        <f t="shared" si="9"/>
        <v>28539</v>
      </c>
      <c r="L29" s="46">
        <f t="shared" si="9"/>
        <v>1059386</v>
      </c>
      <c r="M29" s="418">
        <f t="shared" si="9"/>
        <v>991887</v>
      </c>
      <c r="N29" s="432">
        <f t="shared" si="9"/>
        <v>2051273</v>
      </c>
      <c r="O29" s="43">
        <f t="shared" si="9"/>
        <v>6617907</v>
      </c>
    </row>
    <row r="30" spans="1:15" ht="16.5" customHeight="1">
      <c r="A30" s="42" t="s">
        <v>3</v>
      </c>
      <c r="B30" s="41"/>
      <c r="C30" s="40"/>
      <c r="D30" s="39"/>
      <c r="E30" s="398"/>
      <c r="F30" s="40"/>
      <c r="G30" s="39"/>
      <c r="H30" s="37"/>
      <c r="I30" s="40"/>
      <c r="J30" s="39"/>
      <c r="K30" s="38"/>
      <c r="L30" s="89"/>
      <c r="M30" s="416"/>
      <c r="N30" s="433"/>
      <c r="O30" s="36"/>
    </row>
    <row r="31" spans="1:15" ht="16.5" customHeight="1">
      <c r="A31" s="35" t="s">
        <v>149</v>
      </c>
      <c r="B31" s="34"/>
      <c r="C31" s="456">
        <f>(C26/C13-1)*100</f>
        <v>22.7641770177182</v>
      </c>
      <c r="D31" s="457">
        <f aca="true" t="shared" si="10" ref="D31:O31">(D26/D13-1)*100</f>
        <v>20.767030640140316</v>
      </c>
      <c r="E31" s="458">
        <f t="shared" si="10"/>
        <v>22.664484322618804</v>
      </c>
      <c r="F31" s="456">
        <f t="shared" si="10"/>
        <v>12.6273759910551</v>
      </c>
      <c r="G31" s="459">
        <f t="shared" si="10"/>
        <v>13.388513943715786</v>
      </c>
      <c r="H31" s="460">
        <f t="shared" si="10"/>
        <v>12.982154455620165</v>
      </c>
      <c r="I31" s="461">
        <f t="shared" si="10"/>
        <v>5.883715543201307</v>
      </c>
      <c r="J31" s="457">
        <f t="shared" si="10"/>
        <v>46.11347982945229</v>
      </c>
      <c r="K31" s="462">
        <f t="shared" si="10"/>
        <v>22.535976106434962</v>
      </c>
      <c r="L31" s="461">
        <f t="shared" si="10"/>
        <v>12.536152638555077</v>
      </c>
      <c r="M31" s="463">
        <f t="shared" si="10"/>
        <v>13.747553111865972</v>
      </c>
      <c r="N31" s="464">
        <f t="shared" si="10"/>
        <v>13.100025626552458</v>
      </c>
      <c r="O31" s="465">
        <f t="shared" si="10"/>
        <v>19.602292379773132</v>
      </c>
    </row>
    <row r="32" spans="1:15" ht="7.5" customHeight="1" thickBot="1">
      <c r="A32" s="33"/>
      <c r="B32" s="32"/>
      <c r="C32" s="31"/>
      <c r="D32" s="30"/>
      <c r="E32" s="399"/>
      <c r="F32" s="29"/>
      <c r="G32" s="27"/>
      <c r="H32" s="26"/>
      <c r="I32" s="29"/>
      <c r="J32" s="27"/>
      <c r="K32" s="28"/>
      <c r="L32" s="29"/>
      <c r="M32" s="419"/>
      <c r="N32" s="434"/>
      <c r="O32" s="25"/>
    </row>
    <row r="33" spans="1:15" ht="16.5" customHeight="1">
      <c r="A33" s="24" t="s">
        <v>2</v>
      </c>
      <c r="B33" s="23"/>
      <c r="C33" s="22"/>
      <c r="D33" s="21"/>
      <c r="E33" s="400"/>
      <c r="F33" s="20"/>
      <c r="G33" s="18"/>
      <c r="H33" s="17"/>
      <c r="I33" s="20"/>
      <c r="J33" s="18"/>
      <c r="K33" s="19"/>
      <c r="L33" s="20"/>
      <c r="M33" s="420"/>
      <c r="N33" s="435"/>
      <c r="O33" s="16"/>
    </row>
    <row r="34" spans="1:15" ht="16.5" customHeight="1" thickBot="1">
      <c r="A34" s="444" t="s">
        <v>150</v>
      </c>
      <c r="B34" s="15"/>
      <c r="C34" s="14">
        <f aca="true" t="shared" si="11" ref="C34:O34">(C29/C28-1)*100</f>
        <v>20.587365800313464</v>
      </c>
      <c r="D34" s="10">
        <f t="shared" si="11"/>
        <v>2.0032840722495893</v>
      </c>
      <c r="E34" s="401">
        <f t="shared" si="11"/>
        <v>19.56504891380049</v>
      </c>
      <c r="F34" s="14">
        <f t="shared" si="11"/>
        <v>11.867580622034657</v>
      </c>
      <c r="G34" s="13">
        <f t="shared" si="11"/>
        <v>14.621353575349282</v>
      </c>
      <c r="H34" s="9">
        <f t="shared" si="11"/>
        <v>13.181345619479368</v>
      </c>
      <c r="I34" s="12">
        <f t="shared" si="11"/>
        <v>31.919325821418433</v>
      </c>
      <c r="J34" s="10">
        <f t="shared" si="11"/>
        <v>69.04293484550399</v>
      </c>
      <c r="K34" s="11">
        <f t="shared" si="11"/>
        <v>48.62514321424851</v>
      </c>
      <c r="L34" s="12">
        <f t="shared" si="11"/>
        <v>12.091646765921737</v>
      </c>
      <c r="M34" s="421">
        <f t="shared" si="11"/>
        <v>15.167365838535996</v>
      </c>
      <c r="N34" s="436">
        <f t="shared" si="11"/>
        <v>13.558120068823332</v>
      </c>
      <c r="O34" s="8">
        <f t="shared" si="11"/>
        <v>17.63628794525729</v>
      </c>
    </row>
    <row r="35" spans="1:14" s="5" customFormat="1" ht="17.25" customHeight="1" thickTop="1">
      <c r="A35" s="88" t="s">
        <v>1</v>
      </c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="5" customFormat="1" ht="13.5" customHeight="1">
      <c r="A36" s="88" t="s">
        <v>0</v>
      </c>
    </row>
    <row r="37" spans="1:14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">
      <c r="A38" s="3"/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65517" ht="15">
      <c r="C65517" s="2" t="e">
        <f>((C65513/C65500)-1)*100</f>
        <v>#DIV/0!</v>
      </c>
    </row>
  </sheetData>
  <sheetProtection/>
  <mergeCells count="12">
    <mergeCell ref="A11:A22"/>
    <mergeCell ref="A9:B9"/>
    <mergeCell ref="F9:H9"/>
    <mergeCell ref="C9:C10"/>
    <mergeCell ref="D9:D10"/>
    <mergeCell ref="F7:N8"/>
    <mergeCell ref="I9:K9"/>
    <mergeCell ref="N1:O1"/>
    <mergeCell ref="C7:E7"/>
    <mergeCell ref="O7:O10"/>
    <mergeCell ref="E9:E10"/>
    <mergeCell ref="A4:O5"/>
  </mergeCells>
  <conditionalFormatting sqref="A31:B31 P31:IV31 A34:B34 P34:IV34">
    <cfRule type="cellIs" priority="1" dxfId="92" operator="lessThan" stopIfTrue="1">
      <formula>0</formula>
    </cfRule>
  </conditionalFormatting>
  <conditionalFormatting sqref="C30:O34">
    <cfRule type="cellIs" priority="2" dxfId="93" operator="lessThan" stopIfTrue="1">
      <formula>0</formula>
    </cfRule>
    <cfRule type="cellIs" priority="3" dxfId="94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7"/>
  <sheetViews>
    <sheetView showGridLines="0" zoomScale="88" zoomScaleNormal="88" zoomScalePageLayoutView="0" workbookViewId="0" topLeftCell="A1">
      <selection activeCell="A25" sqref="A25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10" t="s">
        <v>28</v>
      </c>
      <c r="O1" s="510"/>
    </row>
    <row r="2" ht="5.25" customHeight="1"/>
    <row r="3" ht="4.5" customHeight="1" thickBot="1"/>
    <row r="4" spans="1:15" ht="13.5" customHeight="1" thickTop="1">
      <c r="A4" s="516" t="s">
        <v>32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8"/>
    </row>
    <row r="5" spans="1:15" ht="12.75" customHeight="1">
      <c r="A5" s="519"/>
      <c r="B5" s="520"/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1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507" t="s">
        <v>26</v>
      </c>
      <c r="D7" s="508"/>
      <c r="E7" s="509"/>
      <c r="F7" s="503" t="s">
        <v>25</v>
      </c>
      <c r="G7" s="504"/>
      <c r="H7" s="504"/>
      <c r="I7" s="504"/>
      <c r="J7" s="504"/>
      <c r="K7" s="504"/>
      <c r="L7" s="504"/>
      <c r="M7" s="504"/>
      <c r="N7" s="532"/>
      <c r="O7" s="511" t="s">
        <v>24</v>
      </c>
    </row>
    <row r="8" spans="1:15" ht="3.75" customHeight="1" thickBot="1">
      <c r="A8" s="82"/>
      <c r="B8" s="81"/>
      <c r="C8" s="80"/>
      <c r="D8" s="79"/>
      <c r="E8" s="78"/>
      <c r="F8" s="505"/>
      <c r="G8" s="506"/>
      <c r="H8" s="506"/>
      <c r="I8" s="506"/>
      <c r="J8" s="506"/>
      <c r="K8" s="506"/>
      <c r="L8" s="506"/>
      <c r="M8" s="506"/>
      <c r="N8" s="533"/>
      <c r="O8" s="512"/>
    </row>
    <row r="9" spans="1:15" ht="21.75" customHeight="1" thickBot="1" thickTop="1">
      <c r="A9" s="526" t="s">
        <v>23</v>
      </c>
      <c r="B9" s="527"/>
      <c r="C9" s="528" t="s">
        <v>22</v>
      </c>
      <c r="D9" s="530" t="s">
        <v>21</v>
      </c>
      <c r="E9" s="514" t="s">
        <v>17</v>
      </c>
      <c r="F9" s="507" t="s">
        <v>22</v>
      </c>
      <c r="G9" s="508"/>
      <c r="H9" s="508"/>
      <c r="I9" s="507" t="s">
        <v>21</v>
      </c>
      <c r="J9" s="508"/>
      <c r="K9" s="509"/>
      <c r="L9" s="92" t="s">
        <v>20</v>
      </c>
      <c r="M9" s="91"/>
      <c r="N9" s="91"/>
      <c r="O9" s="512"/>
    </row>
    <row r="10" spans="1:15" s="71" customFormat="1" ht="18.75" customHeight="1" thickBot="1">
      <c r="A10" s="77"/>
      <c r="B10" s="76"/>
      <c r="C10" s="529"/>
      <c r="D10" s="531"/>
      <c r="E10" s="515"/>
      <c r="F10" s="74" t="s">
        <v>31</v>
      </c>
      <c r="G10" s="73" t="s">
        <v>30</v>
      </c>
      <c r="H10" s="72" t="s">
        <v>17</v>
      </c>
      <c r="I10" s="74" t="s">
        <v>31</v>
      </c>
      <c r="J10" s="73" t="s">
        <v>30</v>
      </c>
      <c r="K10" s="75" t="s">
        <v>17</v>
      </c>
      <c r="L10" s="74" t="s">
        <v>31</v>
      </c>
      <c r="M10" s="414" t="s">
        <v>30</v>
      </c>
      <c r="N10" s="480" t="s">
        <v>17</v>
      </c>
      <c r="O10" s="513"/>
    </row>
    <row r="11" spans="1:15" s="69" customFormat="1" ht="18.75" customHeight="1" thickTop="1">
      <c r="A11" s="522">
        <v>2012</v>
      </c>
      <c r="B11" s="62" t="s">
        <v>7</v>
      </c>
      <c r="C11" s="447">
        <v>9210.109999999999</v>
      </c>
      <c r="D11" s="448">
        <v>1039.0659999999993</v>
      </c>
      <c r="E11" s="392">
        <f aca="true" t="shared" si="0" ref="E11:E24">D11+C11</f>
        <v>10249.175999999998</v>
      </c>
      <c r="F11" s="447">
        <v>25396.219</v>
      </c>
      <c r="G11" s="449">
        <v>14189.631999999996</v>
      </c>
      <c r="H11" s="450">
        <f aca="true" t="shared" si="1" ref="H11:H22">G11+F11</f>
        <v>39585.850999999995</v>
      </c>
      <c r="I11" s="451">
        <v>2258.958</v>
      </c>
      <c r="J11" s="452">
        <v>545.3380000000001</v>
      </c>
      <c r="K11" s="453">
        <f aca="true" t="shared" si="2" ref="K11:K22">J11+I11</f>
        <v>2804.2960000000003</v>
      </c>
      <c r="L11" s="454">
        <f aca="true" t="shared" si="3" ref="L11:N24">I11+F11</f>
        <v>27655.177</v>
      </c>
      <c r="M11" s="455">
        <f t="shared" si="3"/>
        <v>14734.969999999996</v>
      </c>
      <c r="N11" s="428">
        <f t="shared" si="3"/>
        <v>42390.147</v>
      </c>
      <c r="O11" s="70">
        <f aca="true" t="shared" si="4" ref="O11:O24">N11+E11</f>
        <v>52639.323</v>
      </c>
    </row>
    <row r="12" spans="1:15" ht="18.75" customHeight="1">
      <c r="A12" s="523"/>
      <c r="B12" s="62" t="s">
        <v>6</v>
      </c>
      <c r="C12" s="52">
        <v>9720.685</v>
      </c>
      <c r="D12" s="61">
        <v>1309.3049999999996</v>
      </c>
      <c r="E12" s="393">
        <f t="shared" si="0"/>
        <v>11029.99</v>
      </c>
      <c r="F12" s="52">
        <v>26289.17</v>
      </c>
      <c r="G12" s="50">
        <v>15899.264000000005</v>
      </c>
      <c r="H12" s="56">
        <f t="shared" si="1"/>
        <v>42188.434</v>
      </c>
      <c r="I12" s="59">
        <v>2191.698</v>
      </c>
      <c r="J12" s="58">
        <v>1736.9070000000002</v>
      </c>
      <c r="K12" s="57">
        <f t="shared" si="2"/>
        <v>3928.605</v>
      </c>
      <c r="L12" s="369">
        <f t="shared" si="3"/>
        <v>28480.868</v>
      </c>
      <c r="M12" s="415">
        <f t="shared" si="3"/>
        <v>17636.171000000006</v>
      </c>
      <c r="N12" s="429">
        <f t="shared" si="3"/>
        <v>46117.039000000004</v>
      </c>
      <c r="O12" s="55">
        <f t="shared" si="4"/>
        <v>57147.029</v>
      </c>
    </row>
    <row r="13" spans="1:15" ht="18.75" customHeight="1">
      <c r="A13" s="523"/>
      <c r="B13" s="62" t="s">
        <v>5</v>
      </c>
      <c r="C13" s="52">
        <v>11697.127000000002</v>
      </c>
      <c r="D13" s="61">
        <v>1510.873999999999</v>
      </c>
      <c r="E13" s="393">
        <f t="shared" si="0"/>
        <v>13208.001</v>
      </c>
      <c r="F13" s="52">
        <v>25006.329999999994</v>
      </c>
      <c r="G13" s="50">
        <v>18303.338000000003</v>
      </c>
      <c r="H13" s="56">
        <f t="shared" si="1"/>
        <v>43309.668</v>
      </c>
      <c r="I13" s="369">
        <v>2734.741</v>
      </c>
      <c r="J13" s="58">
        <v>1962.816</v>
      </c>
      <c r="K13" s="57">
        <f t="shared" si="2"/>
        <v>4697.557</v>
      </c>
      <c r="L13" s="369">
        <f t="shared" si="3"/>
        <v>27741.070999999996</v>
      </c>
      <c r="M13" s="415">
        <f t="shared" si="3"/>
        <v>20266.154000000002</v>
      </c>
      <c r="N13" s="429">
        <f t="shared" si="3"/>
        <v>48007.225</v>
      </c>
      <c r="O13" s="55">
        <f t="shared" si="4"/>
        <v>61215.225999999995</v>
      </c>
    </row>
    <row r="14" spans="1:15" ht="18.75" customHeight="1">
      <c r="A14" s="523"/>
      <c r="B14" s="62" t="s">
        <v>16</v>
      </c>
      <c r="C14" s="52">
        <v>9890.865999999996</v>
      </c>
      <c r="D14" s="61">
        <v>1125.8489999999988</v>
      </c>
      <c r="E14" s="393">
        <f t="shared" si="0"/>
        <v>11016.714999999995</v>
      </c>
      <c r="F14" s="52">
        <v>29797.279</v>
      </c>
      <c r="G14" s="50">
        <v>16720.779</v>
      </c>
      <c r="H14" s="56">
        <f t="shared" si="1"/>
        <v>46518.058</v>
      </c>
      <c r="I14" s="59">
        <v>2954.0289999999995</v>
      </c>
      <c r="J14" s="58">
        <v>1660.3850000000002</v>
      </c>
      <c r="K14" s="57">
        <f t="shared" si="2"/>
        <v>4614.414</v>
      </c>
      <c r="L14" s="369">
        <f t="shared" si="3"/>
        <v>32751.307999999997</v>
      </c>
      <c r="M14" s="415">
        <f t="shared" si="3"/>
        <v>18381.163999999997</v>
      </c>
      <c r="N14" s="429">
        <f t="shared" si="3"/>
        <v>51132.471999999994</v>
      </c>
      <c r="O14" s="55">
        <f t="shared" si="4"/>
        <v>62149.18699999999</v>
      </c>
    </row>
    <row r="15" spans="1:15" s="69" customFormat="1" ht="18.75" customHeight="1">
      <c r="A15" s="523"/>
      <c r="B15" s="62" t="s">
        <v>15</v>
      </c>
      <c r="C15" s="52">
        <v>11143.578999999994</v>
      </c>
      <c r="D15" s="61">
        <v>1192.4209999999964</v>
      </c>
      <c r="E15" s="393">
        <f t="shared" si="0"/>
        <v>12335.99999999999</v>
      </c>
      <c r="F15" s="52">
        <v>30724.053999999986</v>
      </c>
      <c r="G15" s="50">
        <v>17723.575999999997</v>
      </c>
      <c r="H15" s="56">
        <f t="shared" si="1"/>
        <v>48447.62999999998</v>
      </c>
      <c r="I15" s="59">
        <v>2706.5860000000002</v>
      </c>
      <c r="J15" s="58">
        <v>1619.6519999999998</v>
      </c>
      <c r="K15" s="57">
        <f t="shared" si="2"/>
        <v>4326.238</v>
      </c>
      <c r="L15" s="369">
        <f t="shared" si="3"/>
        <v>33430.639999999985</v>
      </c>
      <c r="M15" s="415">
        <f t="shared" si="3"/>
        <v>19343.227999999996</v>
      </c>
      <c r="N15" s="429">
        <f t="shared" si="3"/>
        <v>52773.86799999998</v>
      </c>
      <c r="O15" s="55">
        <f t="shared" si="4"/>
        <v>65109.86799999997</v>
      </c>
    </row>
    <row r="16" spans="1:15" s="389" customFormat="1" ht="18.75" customHeight="1">
      <c r="A16" s="523"/>
      <c r="B16" s="68" t="s">
        <v>14</v>
      </c>
      <c r="C16" s="52">
        <v>10325.54199999999</v>
      </c>
      <c r="D16" s="61">
        <v>1139.5539999999996</v>
      </c>
      <c r="E16" s="393">
        <f t="shared" si="0"/>
        <v>11465.09599999999</v>
      </c>
      <c r="F16" s="52">
        <v>23430.658</v>
      </c>
      <c r="G16" s="50">
        <v>16463.131</v>
      </c>
      <c r="H16" s="56">
        <f t="shared" si="1"/>
        <v>39893.789000000004</v>
      </c>
      <c r="I16" s="59">
        <v>2708.963</v>
      </c>
      <c r="J16" s="58">
        <v>2104.3119999999994</v>
      </c>
      <c r="K16" s="57">
        <f t="shared" si="2"/>
        <v>4813.275</v>
      </c>
      <c r="L16" s="369">
        <f t="shared" si="3"/>
        <v>26139.621</v>
      </c>
      <c r="M16" s="415">
        <f t="shared" si="3"/>
        <v>18567.443</v>
      </c>
      <c r="N16" s="429">
        <f t="shared" si="3"/>
        <v>44707.064000000006</v>
      </c>
      <c r="O16" s="55">
        <f t="shared" si="4"/>
        <v>56172.159999999996</v>
      </c>
    </row>
    <row r="17" spans="1:15" s="402" customFormat="1" ht="18.75" customHeight="1">
      <c r="A17" s="523"/>
      <c r="B17" s="62" t="s">
        <v>13</v>
      </c>
      <c r="C17" s="52">
        <v>10297.995999999996</v>
      </c>
      <c r="D17" s="61">
        <v>1229.7600000000004</v>
      </c>
      <c r="E17" s="393">
        <f t="shared" si="0"/>
        <v>11527.755999999996</v>
      </c>
      <c r="F17" s="52">
        <v>21666.458</v>
      </c>
      <c r="G17" s="50">
        <v>14737.718999999992</v>
      </c>
      <c r="H17" s="56">
        <f t="shared" si="1"/>
        <v>36404.17699999999</v>
      </c>
      <c r="I17" s="59">
        <v>2660.7709999999997</v>
      </c>
      <c r="J17" s="58">
        <v>2416.1269999999995</v>
      </c>
      <c r="K17" s="57">
        <f t="shared" si="2"/>
        <v>5076.897999999999</v>
      </c>
      <c r="L17" s="369">
        <f t="shared" si="3"/>
        <v>24327.229</v>
      </c>
      <c r="M17" s="415">
        <f t="shared" si="3"/>
        <v>17153.84599999999</v>
      </c>
      <c r="N17" s="429">
        <f t="shared" si="3"/>
        <v>41481.07499999999</v>
      </c>
      <c r="O17" s="55">
        <f t="shared" si="4"/>
        <v>53008.830999999984</v>
      </c>
    </row>
    <row r="18" spans="1:15" s="413" customFormat="1" ht="18.75" customHeight="1">
      <c r="A18" s="523"/>
      <c r="B18" s="62" t="s">
        <v>12</v>
      </c>
      <c r="C18" s="52">
        <v>9764.418000000003</v>
      </c>
      <c r="D18" s="61">
        <v>1549.9879999999991</v>
      </c>
      <c r="E18" s="393">
        <f t="shared" si="0"/>
        <v>11314.406000000003</v>
      </c>
      <c r="F18" s="52">
        <v>24852.113000000012</v>
      </c>
      <c r="G18" s="50">
        <v>16805.007</v>
      </c>
      <c r="H18" s="56">
        <f t="shared" si="1"/>
        <v>41657.12000000001</v>
      </c>
      <c r="I18" s="59">
        <v>2429.8960000000006</v>
      </c>
      <c r="J18" s="58">
        <v>2544.995</v>
      </c>
      <c r="K18" s="57">
        <f t="shared" si="2"/>
        <v>4974.8910000000005</v>
      </c>
      <c r="L18" s="369">
        <f t="shared" si="3"/>
        <v>27282.009000000013</v>
      </c>
      <c r="M18" s="415">
        <f t="shared" si="3"/>
        <v>19350.002</v>
      </c>
      <c r="N18" s="429">
        <f t="shared" si="3"/>
        <v>46632.01100000001</v>
      </c>
      <c r="O18" s="55">
        <f t="shared" si="4"/>
        <v>57946.417000000016</v>
      </c>
    </row>
    <row r="19" spans="1:15" ht="18.75" customHeight="1">
      <c r="A19" s="523"/>
      <c r="B19" s="62" t="s">
        <v>11</v>
      </c>
      <c r="C19" s="52">
        <v>9757.755999999996</v>
      </c>
      <c r="D19" s="61">
        <v>1184.679999999998</v>
      </c>
      <c r="E19" s="393">
        <f t="shared" si="0"/>
        <v>10942.435999999994</v>
      </c>
      <c r="F19" s="52">
        <v>24181.38299999999</v>
      </c>
      <c r="G19" s="50">
        <v>19256.211000000007</v>
      </c>
      <c r="H19" s="56">
        <f t="shared" si="1"/>
        <v>43437.594</v>
      </c>
      <c r="I19" s="59">
        <v>3007.2930000000006</v>
      </c>
      <c r="J19" s="58">
        <v>1811.1480000000001</v>
      </c>
      <c r="K19" s="57">
        <f t="shared" si="2"/>
        <v>4818.441000000001</v>
      </c>
      <c r="L19" s="369">
        <f t="shared" si="3"/>
        <v>27188.675999999992</v>
      </c>
      <c r="M19" s="415">
        <f t="shared" si="3"/>
        <v>21067.359000000008</v>
      </c>
      <c r="N19" s="429">
        <f t="shared" si="3"/>
        <v>48256.034999999996</v>
      </c>
      <c r="O19" s="55">
        <f t="shared" si="4"/>
        <v>59198.47099999999</v>
      </c>
    </row>
    <row r="20" spans="1:15" s="422" customFormat="1" ht="18.75" customHeight="1">
      <c r="A20" s="524"/>
      <c r="B20" s="62" t="s">
        <v>10</v>
      </c>
      <c r="C20" s="52">
        <v>11058.368999999992</v>
      </c>
      <c r="D20" s="61">
        <v>1354.8229999999976</v>
      </c>
      <c r="E20" s="393">
        <f t="shared" si="0"/>
        <v>12413.191999999988</v>
      </c>
      <c r="F20" s="52">
        <v>26151.77500000001</v>
      </c>
      <c r="G20" s="50">
        <v>17573.39499999999</v>
      </c>
      <c r="H20" s="56">
        <f t="shared" si="1"/>
        <v>43725.17</v>
      </c>
      <c r="I20" s="59">
        <v>2969.441000000001</v>
      </c>
      <c r="J20" s="58">
        <v>2118.2890000000007</v>
      </c>
      <c r="K20" s="57">
        <f t="shared" si="2"/>
        <v>5087.730000000001</v>
      </c>
      <c r="L20" s="369">
        <f t="shared" si="3"/>
        <v>29121.21600000001</v>
      </c>
      <c r="M20" s="415">
        <f t="shared" si="3"/>
        <v>19691.68399999999</v>
      </c>
      <c r="N20" s="429">
        <f t="shared" si="3"/>
        <v>48812.9</v>
      </c>
      <c r="O20" s="55">
        <f t="shared" si="4"/>
        <v>61226.09199999999</v>
      </c>
    </row>
    <row r="21" spans="1:15" s="54" customFormat="1" ht="18.75" customHeight="1">
      <c r="A21" s="523"/>
      <c r="B21" s="62" t="s">
        <v>9</v>
      </c>
      <c r="C21" s="52">
        <v>11508.782999999994</v>
      </c>
      <c r="D21" s="61">
        <v>1266.3759999999988</v>
      </c>
      <c r="E21" s="393">
        <f t="shared" si="0"/>
        <v>12775.158999999992</v>
      </c>
      <c r="F21" s="52">
        <v>26033.40700000001</v>
      </c>
      <c r="G21" s="50">
        <v>20599.597</v>
      </c>
      <c r="H21" s="56">
        <f t="shared" si="1"/>
        <v>46633.004000000015</v>
      </c>
      <c r="I21" s="59">
        <v>1906.1180000000002</v>
      </c>
      <c r="J21" s="58">
        <v>1549.651</v>
      </c>
      <c r="K21" s="57">
        <f t="shared" si="2"/>
        <v>3455.7690000000002</v>
      </c>
      <c r="L21" s="369">
        <f t="shared" si="3"/>
        <v>27939.52500000001</v>
      </c>
      <c r="M21" s="415">
        <f t="shared" si="3"/>
        <v>22149.248000000003</v>
      </c>
      <c r="N21" s="429">
        <f t="shared" si="3"/>
        <v>50088.773000000016</v>
      </c>
      <c r="O21" s="55">
        <f t="shared" si="4"/>
        <v>62863.93200000001</v>
      </c>
    </row>
    <row r="22" spans="1:15" ht="18.75" customHeight="1" thickBot="1">
      <c r="A22" s="525"/>
      <c r="B22" s="62" t="s">
        <v>8</v>
      </c>
      <c r="C22" s="52">
        <v>12160.971999999998</v>
      </c>
      <c r="D22" s="61">
        <v>1509.9099999999978</v>
      </c>
      <c r="E22" s="393">
        <f t="shared" si="0"/>
        <v>13670.881999999996</v>
      </c>
      <c r="F22" s="52">
        <v>26428.444000000003</v>
      </c>
      <c r="G22" s="50">
        <v>20319.513000000006</v>
      </c>
      <c r="H22" s="56">
        <f t="shared" si="1"/>
        <v>46747.95700000001</v>
      </c>
      <c r="I22" s="59">
        <v>2167.152</v>
      </c>
      <c r="J22" s="58">
        <v>1745.642</v>
      </c>
      <c r="K22" s="57">
        <f t="shared" si="2"/>
        <v>3912.794</v>
      </c>
      <c r="L22" s="369">
        <f t="shared" si="3"/>
        <v>28595.596000000005</v>
      </c>
      <c r="M22" s="415">
        <f t="shared" si="3"/>
        <v>22065.155000000006</v>
      </c>
      <c r="N22" s="429">
        <f t="shared" si="3"/>
        <v>50660.75100000001</v>
      </c>
      <c r="O22" s="55">
        <f t="shared" si="4"/>
        <v>64331.63300000001</v>
      </c>
    </row>
    <row r="23" spans="1:15" ht="3.75" customHeight="1">
      <c r="A23" s="67"/>
      <c r="B23" s="66"/>
      <c r="C23" s="65"/>
      <c r="D23" s="64"/>
      <c r="E23" s="394">
        <f t="shared" si="0"/>
        <v>0</v>
      </c>
      <c r="F23" s="40"/>
      <c r="G23" s="39"/>
      <c r="H23" s="37"/>
      <c r="I23" s="40"/>
      <c r="J23" s="39"/>
      <c r="K23" s="38"/>
      <c r="L23" s="89">
        <f t="shared" si="3"/>
        <v>0</v>
      </c>
      <c r="M23" s="416">
        <f t="shared" si="3"/>
        <v>0</v>
      </c>
      <c r="N23" s="430">
        <f t="shared" si="3"/>
        <v>0</v>
      </c>
      <c r="O23" s="36">
        <f t="shared" si="4"/>
        <v>0</v>
      </c>
    </row>
    <row r="24" spans="1:15" ht="19.5" customHeight="1">
      <c r="A24" s="63">
        <v>2013</v>
      </c>
      <c r="B24" s="90" t="s">
        <v>7</v>
      </c>
      <c r="C24" s="52">
        <v>9804.539</v>
      </c>
      <c r="D24" s="61">
        <v>1151.3699999999992</v>
      </c>
      <c r="E24" s="393">
        <f t="shared" si="0"/>
        <v>10955.909</v>
      </c>
      <c r="F24" s="60">
        <v>27487.991</v>
      </c>
      <c r="G24" s="50">
        <v>15208.326999999997</v>
      </c>
      <c r="H24" s="56">
        <f>G24+F24</f>
        <v>42696.318</v>
      </c>
      <c r="I24" s="59">
        <v>3909.5429999999997</v>
      </c>
      <c r="J24" s="58">
        <v>1861.331</v>
      </c>
      <c r="K24" s="57">
        <f>J24+I24</f>
        <v>5770.874</v>
      </c>
      <c r="L24" s="369">
        <f t="shared" si="3"/>
        <v>31397.534</v>
      </c>
      <c r="M24" s="415">
        <f t="shared" si="3"/>
        <v>17069.657999999996</v>
      </c>
      <c r="N24" s="429">
        <f t="shared" si="3"/>
        <v>48467.191999999995</v>
      </c>
      <c r="O24" s="55">
        <f t="shared" si="4"/>
        <v>59423.100999999995</v>
      </c>
    </row>
    <row r="25" spans="1:15" ht="19.5" customHeight="1">
      <c r="A25" s="63"/>
      <c r="B25" s="90" t="s">
        <v>6</v>
      </c>
      <c r="C25" s="52">
        <v>9939.675999999998</v>
      </c>
      <c r="D25" s="61">
        <v>1286.9309999999982</v>
      </c>
      <c r="E25" s="393">
        <f>D25+C25</f>
        <v>11226.606999999996</v>
      </c>
      <c r="F25" s="60">
        <v>27857.914</v>
      </c>
      <c r="G25" s="50">
        <v>15050.063999999997</v>
      </c>
      <c r="H25" s="56">
        <f>G25+F25</f>
        <v>42907.977999999996</v>
      </c>
      <c r="I25" s="59">
        <v>3371.753</v>
      </c>
      <c r="J25" s="58">
        <v>2178.4819999999995</v>
      </c>
      <c r="K25" s="57">
        <f>J25+I25</f>
        <v>5550.235</v>
      </c>
      <c r="L25" s="369">
        <f aca="true" t="shared" si="5" ref="L25:N26">I25+F25</f>
        <v>31229.667</v>
      </c>
      <c r="M25" s="415">
        <f t="shared" si="5"/>
        <v>17228.545999999995</v>
      </c>
      <c r="N25" s="429">
        <f t="shared" si="5"/>
        <v>48458.212999999996</v>
      </c>
      <c r="O25" s="55">
        <f>N25+E25</f>
        <v>59684.81999999999</v>
      </c>
    </row>
    <row r="26" spans="1:15" ht="19.5" customHeight="1" thickBot="1">
      <c r="A26" s="63"/>
      <c r="B26" s="90" t="s">
        <v>5</v>
      </c>
      <c r="C26" s="52">
        <v>10024.576999999981</v>
      </c>
      <c r="D26" s="61">
        <v>1071.9219999999996</v>
      </c>
      <c r="E26" s="393">
        <f>D26+C26</f>
        <v>11096.498999999982</v>
      </c>
      <c r="F26" s="60">
        <v>24785.476000000002</v>
      </c>
      <c r="G26" s="50">
        <v>15882.218</v>
      </c>
      <c r="H26" s="56">
        <f>G26+F26</f>
        <v>40667.694</v>
      </c>
      <c r="I26" s="59">
        <v>3305.784</v>
      </c>
      <c r="J26" s="58">
        <v>2031.0320000000002</v>
      </c>
      <c r="K26" s="57">
        <f>J26+I26</f>
        <v>5336.816000000001</v>
      </c>
      <c r="L26" s="369">
        <f t="shared" si="5"/>
        <v>28091.260000000002</v>
      </c>
      <c r="M26" s="415">
        <f t="shared" si="5"/>
        <v>17913.25</v>
      </c>
      <c r="N26" s="429">
        <f t="shared" si="5"/>
        <v>46004.51</v>
      </c>
      <c r="O26" s="55">
        <f>N26+E26</f>
        <v>57101.008999999984</v>
      </c>
    </row>
    <row r="27" spans="1:15" ht="18" customHeight="1">
      <c r="A27" s="53" t="s">
        <v>4</v>
      </c>
      <c r="B27" s="41"/>
      <c r="C27" s="40"/>
      <c r="D27" s="39"/>
      <c r="E27" s="395"/>
      <c r="F27" s="40"/>
      <c r="G27" s="39"/>
      <c r="H27" s="38"/>
      <c r="I27" s="40"/>
      <c r="J27" s="39"/>
      <c r="K27" s="38"/>
      <c r="L27" s="89"/>
      <c r="M27" s="416"/>
      <c r="N27" s="430"/>
      <c r="O27" s="36"/>
    </row>
    <row r="28" spans="1:15" ht="18" customHeight="1">
      <c r="A28" s="35" t="s">
        <v>147</v>
      </c>
      <c r="B28" s="48"/>
      <c r="C28" s="52">
        <f>SUM(C11:C13)</f>
        <v>30627.922</v>
      </c>
      <c r="D28" s="50">
        <f aca="true" t="shared" si="6" ref="D28:O28">SUM(D11:D13)</f>
        <v>3859.244999999998</v>
      </c>
      <c r="E28" s="396">
        <f t="shared" si="6"/>
        <v>34487.167</v>
      </c>
      <c r="F28" s="52">
        <f t="shared" si="6"/>
        <v>76691.71899999998</v>
      </c>
      <c r="G28" s="50">
        <f t="shared" si="6"/>
        <v>48392.234000000004</v>
      </c>
      <c r="H28" s="51">
        <f t="shared" si="6"/>
        <v>125083.95300000001</v>
      </c>
      <c r="I28" s="52">
        <f t="shared" si="6"/>
        <v>7185.397</v>
      </c>
      <c r="J28" s="50">
        <f t="shared" si="6"/>
        <v>4245.061000000001</v>
      </c>
      <c r="K28" s="51">
        <f t="shared" si="6"/>
        <v>11430.457999999999</v>
      </c>
      <c r="L28" s="52">
        <f t="shared" si="6"/>
        <v>83877.116</v>
      </c>
      <c r="M28" s="417">
        <f t="shared" si="6"/>
        <v>52637.295000000006</v>
      </c>
      <c r="N28" s="431">
        <f t="shared" si="6"/>
        <v>136514.411</v>
      </c>
      <c r="O28" s="49">
        <f t="shared" si="6"/>
        <v>171001.57799999998</v>
      </c>
    </row>
    <row r="29" spans="1:15" ht="18" customHeight="1" thickBot="1">
      <c r="A29" s="35" t="s">
        <v>148</v>
      </c>
      <c r="B29" s="48"/>
      <c r="C29" s="47">
        <f>SUM(C24:C26)</f>
        <v>29768.79199999998</v>
      </c>
      <c r="D29" s="44">
        <f aca="true" t="shared" si="7" ref="D29:O29">SUM(D24:D26)</f>
        <v>3510.2229999999972</v>
      </c>
      <c r="E29" s="397">
        <f t="shared" si="7"/>
        <v>33279.01499999998</v>
      </c>
      <c r="F29" s="46">
        <f t="shared" si="7"/>
        <v>80131.381</v>
      </c>
      <c r="G29" s="44">
        <f t="shared" si="7"/>
        <v>46140.609</v>
      </c>
      <c r="H29" s="45">
        <f t="shared" si="7"/>
        <v>126271.99</v>
      </c>
      <c r="I29" s="46">
        <f t="shared" si="7"/>
        <v>10587.08</v>
      </c>
      <c r="J29" s="44">
        <f t="shared" si="7"/>
        <v>6070.844999999999</v>
      </c>
      <c r="K29" s="45">
        <f t="shared" si="7"/>
        <v>16657.925000000003</v>
      </c>
      <c r="L29" s="46">
        <f t="shared" si="7"/>
        <v>90718.46100000001</v>
      </c>
      <c r="M29" s="418">
        <f t="shared" si="7"/>
        <v>52211.45399999999</v>
      </c>
      <c r="N29" s="432">
        <f t="shared" si="7"/>
        <v>142929.915</v>
      </c>
      <c r="O29" s="43">
        <f t="shared" si="7"/>
        <v>176208.92999999996</v>
      </c>
    </row>
    <row r="30" spans="1:15" ht="16.5" customHeight="1">
      <c r="A30" s="42" t="s">
        <v>3</v>
      </c>
      <c r="B30" s="41"/>
      <c r="C30" s="40"/>
      <c r="D30" s="39"/>
      <c r="E30" s="398"/>
      <c r="F30" s="40"/>
      <c r="G30" s="39"/>
      <c r="H30" s="37"/>
      <c r="I30" s="40"/>
      <c r="J30" s="39"/>
      <c r="K30" s="38"/>
      <c r="L30" s="89"/>
      <c r="M30" s="416"/>
      <c r="N30" s="433"/>
      <c r="O30" s="36"/>
    </row>
    <row r="31" spans="1:15" ht="16.5" customHeight="1">
      <c r="A31" s="35" t="s">
        <v>149</v>
      </c>
      <c r="B31" s="34"/>
      <c r="C31" s="456">
        <f>(C26/C13-1)*100</f>
        <v>-14.298810297605735</v>
      </c>
      <c r="D31" s="457">
        <f aca="true" t="shared" si="8" ref="D31:O31">(D26/D13-1)*100</f>
        <v>-29.052852852057786</v>
      </c>
      <c r="E31" s="458">
        <f t="shared" si="8"/>
        <v>-15.986537251170851</v>
      </c>
      <c r="F31" s="456">
        <f t="shared" si="8"/>
        <v>-0.8831923756904447</v>
      </c>
      <c r="G31" s="459">
        <f t="shared" si="8"/>
        <v>-13.22775113479302</v>
      </c>
      <c r="H31" s="460">
        <f t="shared" si="8"/>
        <v>-6.100194533931768</v>
      </c>
      <c r="I31" s="461">
        <f t="shared" si="8"/>
        <v>20.88106332555808</v>
      </c>
      <c r="J31" s="457">
        <f t="shared" si="8"/>
        <v>3.4754149140826307</v>
      </c>
      <c r="K31" s="462">
        <f t="shared" si="8"/>
        <v>13.608328754712318</v>
      </c>
      <c r="L31" s="461">
        <f t="shared" si="8"/>
        <v>1.2623485228814957</v>
      </c>
      <c r="M31" s="463">
        <f t="shared" si="8"/>
        <v>-11.610017371821025</v>
      </c>
      <c r="N31" s="464">
        <f t="shared" si="8"/>
        <v>-4.171694989660402</v>
      </c>
      <c r="O31" s="465">
        <f t="shared" si="8"/>
        <v>-6.720904697795305</v>
      </c>
    </row>
    <row r="32" spans="1:15" ht="7.5" customHeight="1" thickBot="1">
      <c r="A32" s="33"/>
      <c r="B32" s="32"/>
      <c r="C32" s="31"/>
      <c r="D32" s="30"/>
      <c r="E32" s="399"/>
      <c r="F32" s="29"/>
      <c r="G32" s="27"/>
      <c r="H32" s="26"/>
      <c r="I32" s="29"/>
      <c r="J32" s="27"/>
      <c r="K32" s="28"/>
      <c r="L32" s="29"/>
      <c r="M32" s="419"/>
      <c r="N32" s="434"/>
      <c r="O32" s="25"/>
    </row>
    <row r="33" spans="1:15" ht="16.5" customHeight="1">
      <c r="A33" s="24" t="s">
        <v>2</v>
      </c>
      <c r="B33" s="23"/>
      <c r="C33" s="22"/>
      <c r="D33" s="21"/>
      <c r="E33" s="400"/>
      <c r="F33" s="20"/>
      <c r="G33" s="18"/>
      <c r="H33" s="17"/>
      <c r="I33" s="20"/>
      <c r="J33" s="18"/>
      <c r="K33" s="19"/>
      <c r="L33" s="20"/>
      <c r="M33" s="420"/>
      <c r="N33" s="435"/>
      <c r="O33" s="16"/>
    </row>
    <row r="34" spans="1:15" ht="16.5" customHeight="1" thickBot="1">
      <c r="A34" s="444" t="s">
        <v>150</v>
      </c>
      <c r="B34" s="15"/>
      <c r="C34" s="14">
        <f aca="true" t="shared" si="9" ref="C34:O34">(C29/C28-1)*100</f>
        <v>-2.8050548124029406</v>
      </c>
      <c r="D34" s="10">
        <f t="shared" si="9"/>
        <v>-9.043789653157575</v>
      </c>
      <c r="E34" s="401">
        <f t="shared" si="9"/>
        <v>-3.503192941304878</v>
      </c>
      <c r="F34" s="14">
        <f t="shared" si="9"/>
        <v>4.48505007431117</v>
      </c>
      <c r="G34" s="13">
        <f t="shared" si="9"/>
        <v>-4.652864341828089</v>
      </c>
      <c r="H34" s="9">
        <f t="shared" si="9"/>
        <v>0.9497916971012321</v>
      </c>
      <c r="I34" s="12">
        <f t="shared" si="9"/>
        <v>47.34161522320897</v>
      </c>
      <c r="J34" s="10">
        <f t="shared" si="9"/>
        <v>43.0096057512483</v>
      </c>
      <c r="K34" s="11">
        <f t="shared" si="9"/>
        <v>45.73278691020084</v>
      </c>
      <c r="L34" s="12">
        <f t="shared" si="9"/>
        <v>8.156390355624543</v>
      </c>
      <c r="M34" s="421">
        <f t="shared" si="9"/>
        <v>-0.8090100374649078</v>
      </c>
      <c r="N34" s="436">
        <f t="shared" si="9"/>
        <v>4.699506779544338</v>
      </c>
      <c r="O34" s="8">
        <f t="shared" si="9"/>
        <v>3.0452069863355247</v>
      </c>
    </row>
    <row r="35" spans="1:14" s="5" customFormat="1" ht="17.25" customHeight="1" thickTop="1">
      <c r="A35" s="88" t="s">
        <v>1</v>
      </c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="5" customFormat="1" ht="13.5" customHeight="1">
      <c r="A36" s="88" t="s">
        <v>0</v>
      </c>
    </row>
    <row r="37" spans="1:14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">
      <c r="A38" s="3"/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65517" ht="15">
      <c r="C65517" s="2" t="e">
        <f>((C65513/C65500)-1)*100</f>
        <v>#DIV/0!</v>
      </c>
    </row>
  </sheetData>
  <sheetProtection/>
  <mergeCells count="12">
    <mergeCell ref="N1:O1"/>
    <mergeCell ref="A4:O5"/>
    <mergeCell ref="C7:E7"/>
    <mergeCell ref="F7:N8"/>
    <mergeCell ref="O7:O10"/>
    <mergeCell ref="A9:B9"/>
    <mergeCell ref="C9:C10"/>
    <mergeCell ref="D9:D10"/>
    <mergeCell ref="E9:E10"/>
    <mergeCell ref="F9:H9"/>
    <mergeCell ref="I9:K9"/>
    <mergeCell ref="A11:A22"/>
  </mergeCells>
  <conditionalFormatting sqref="P31:IV31 P34:IV34">
    <cfRule type="cellIs" priority="2" dxfId="92" operator="lessThan" stopIfTrue="1">
      <formula>0</formula>
    </cfRule>
  </conditionalFormatting>
  <conditionalFormatting sqref="C30:O34">
    <cfRule type="cellIs" priority="3" dxfId="93" operator="lessThan" stopIfTrue="1">
      <formula>0</formula>
    </cfRule>
    <cfRule type="cellIs" priority="4" dxfId="94" operator="greaterThanOrEqual" stopIfTrue="1">
      <formula>0</formula>
    </cfRule>
  </conditionalFormatting>
  <conditionalFormatting sqref="A31:B31 A34:B34">
    <cfRule type="cellIs" priority="1" dxfId="92" operator="lessThan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26"/>
  <sheetViews>
    <sheetView showGridLines="0" zoomScale="90" zoomScaleNormal="90" zoomScalePageLayoutView="0" workbookViewId="0" topLeftCell="A1">
      <selection activeCell="B11" sqref="B11"/>
    </sheetView>
  </sheetViews>
  <sheetFormatPr defaultColWidth="9.140625" defaultRowHeight="15"/>
  <cols>
    <col min="1" max="1" width="26.421875" style="93" customWidth="1"/>
    <col min="2" max="2" width="10.140625" style="93" customWidth="1"/>
    <col min="3" max="3" width="11.421875" style="93" customWidth="1"/>
    <col min="4" max="4" width="10.00390625" style="93" bestFit="1" customWidth="1"/>
    <col min="5" max="5" width="9.00390625" style="93" customWidth="1"/>
    <col min="6" max="6" width="10.28125" style="93" customWidth="1"/>
    <col min="7" max="7" width="11.28125" style="93" customWidth="1"/>
    <col min="8" max="8" width="10.421875" style="93" customWidth="1"/>
    <col min="9" max="9" width="7.7109375" style="93" bestFit="1" customWidth="1"/>
    <col min="10" max="11" width="11.28125" style="93" customWidth="1"/>
    <col min="12" max="12" width="11.8515625" style="93" customWidth="1"/>
    <col min="13" max="13" width="8.8515625" style="93" customWidth="1"/>
    <col min="14" max="14" width="11.140625" style="93" bestFit="1" customWidth="1"/>
    <col min="15" max="15" width="11.00390625" style="93" customWidth="1"/>
    <col min="16" max="16" width="11.140625" style="93" bestFit="1" customWidth="1"/>
    <col min="17" max="17" width="7.7109375" style="93" bestFit="1" customWidth="1"/>
    <col min="18" max="16384" width="9.140625" style="93" customWidth="1"/>
  </cols>
  <sheetData>
    <row r="1" spans="14:17" ht="18.75" thickBot="1">
      <c r="N1" s="541" t="s">
        <v>28</v>
      </c>
      <c r="O1" s="542"/>
      <c r="P1" s="542"/>
      <c r="Q1" s="543"/>
    </row>
    <row r="2" ht="7.5" customHeight="1" thickBot="1"/>
    <row r="3" spans="1:17" ht="24" customHeight="1">
      <c r="A3" s="549" t="s">
        <v>39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1"/>
    </row>
    <row r="4" spans="1:17" ht="18" customHeight="1" thickBot="1">
      <c r="A4" s="552" t="s">
        <v>38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4"/>
    </row>
    <row r="5" spans="1:17" ht="15" thickBot="1">
      <c r="A5" s="555" t="s">
        <v>37</v>
      </c>
      <c r="B5" s="544" t="s">
        <v>36</v>
      </c>
      <c r="C5" s="545"/>
      <c r="D5" s="545"/>
      <c r="E5" s="545"/>
      <c r="F5" s="546"/>
      <c r="G5" s="546"/>
      <c r="H5" s="546"/>
      <c r="I5" s="547"/>
      <c r="J5" s="545" t="s">
        <v>35</v>
      </c>
      <c r="K5" s="545"/>
      <c r="L5" s="545"/>
      <c r="M5" s="545"/>
      <c r="N5" s="545"/>
      <c r="O5" s="545"/>
      <c r="P5" s="545"/>
      <c r="Q5" s="548"/>
    </row>
    <row r="6" spans="1:17" s="120" customFormat="1" ht="25.5" customHeight="1" thickBot="1">
      <c r="A6" s="556"/>
      <c r="B6" s="538" t="s">
        <v>151</v>
      </c>
      <c r="C6" s="539"/>
      <c r="D6" s="540"/>
      <c r="E6" s="536" t="s">
        <v>34</v>
      </c>
      <c r="F6" s="538" t="s">
        <v>152</v>
      </c>
      <c r="G6" s="539"/>
      <c r="H6" s="540"/>
      <c r="I6" s="534" t="s">
        <v>33</v>
      </c>
      <c r="J6" s="538" t="s">
        <v>153</v>
      </c>
      <c r="K6" s="539"/>
      <c r="L6" s="540"/>
      <c r="M6" s="536" t="s">
        <v>34</v>
      </c>
      <c r="N6" s="538" t="s">
        <v>154</v>
      </c>
      <c r="O6" s="539"/>
      <c r="P6" s="540"/>
      <c r="Q6" s="536" t="s">
        <v>33</v>
      </c>
    </row>
    <row r="7" spans="1:17" s="115" customFormat="1" ht="26.25" thickBot="1">
      <c r="A7" s="557"/>
      <c r="B7" s="119" t="s">
        <v>22</v>
      </c>
      <c r="C7" s="116" t="s">
        <v>21</v>
      </c>
      <c r="D7" s="116" t="s">
        <v>17</v>
      </c>
      <c r="E7" s="537"/>
      <c r="F7" s="119" t="s">
        <v>22</v>
      </c>
      <c r="G7" s="117" t="s">
        <v>21</v>
      </c>
      <c r="H7" s="116" t="s">
        <v>17</v>
      </c>
      <c r="I7" s="535"/>
      <c r="J7" s="119" t="s">
        <v>22</v>
      </c>
      <c r="K7" s="116" t="s">
        <v>21</v>
      </c>
      <c r="L7" s="117" t="s">
        <v>17</v>
      </c>
      <c r="M7" s="537"/>
      <c r="N7" s="118" t="s">
        <v>22</v>
      </c>
      <c r="O7" s="117" t="s">
        <v>21</v>
      </c>
      <c r="P7" s="116" t="s">
        <v>17</v>
      </c>
      <c r="Q7" s="537"/>
    </row>
    <row r="8" spans="1:17" s="96" customFormat="1" ht="16.5" customHeight="1" thickBot="1">
      <c r="A8" s="114" t="s">
        <v>24</v>
      </c>
      <c r="B8" s="110">
        <f>SUM(B9:B24)</f>
        <v>1478654</v>
      </c>
      <c r="C8" s="109">
        <f>SUM(C9:C24)</f>
        <v>76425</v>
      </c>
      <c r="D8" s="109">
        <f aca="true" t="shared" si="0" ref="D8:D17">C8+B8</f>
        <v>1555079</v>
      </c>
      <c r="E8" s="111">
        <f aca="true" t="shared" si="1" ref="E8:E17">(D8/$D$8)</f>
        <v>1</v>
      </c>
      <c r="F8" s="110">
        <f>SUM(F9:F24)</f>
        <v>1204467</v>
      </c>
      <c r="G8" s="109">
        <f>SUM(G9:G24)</f>
        <v>63283</v>
      </c>
      <c r="H8" s="109">
        <f aca="true" t="shared" si="2" ref="H8:H17">G8+F8</f>
        <v>1267750</v>
      </c>
      <c r="I8" s="108">
        <f>(D8/H8-1)*100</f>
        <v>22.664484322618804</v>
      </c>
      <c r="J8" s="113">
        <f>SUM(J9:J24)</f>
        <v>4352320</v>
      </c>
      <c r="K8" s="112">
        <f>SUM(K9:K24)</f>
        <v>214314</v>
      </c>
      <c r="L8" s="109">
        <f aca="true" t="shared" si="3" ref="L8:L16">K8+J8</f>
        <v>4566634</v>
      </c>
      <c r="M8" s="111">
        <f aca="true" t="shared" si="4" ref="M8:M16">(L8/$L$8)</f>
        <v>1</v>
      </c>
      <c r="N8" s="110">
        <f>SUM(N9:N24)</f>
        <v>3609267</v>
      </c>
      <c r="O8" s="109">
        <f>SUM(O9:O24)</f>
        <v>210105</v>
      </c>
      <c r="P8" s="109">
        <f aca="true" t="shared" si="5" ref="P8:P16">O8+N8</f>
        <v>3819372</v>
      </c>
      <c r="Q8" s="108">
        <f>(L8/P8-1)*100</f>
        <v>19.56504891380049</v>
      </c>
    </row>
    <row r="9" spans="1:17" s="96" customFormat="1" ht="18" customHeight="1" thickTop="1">
      <c r="A9" s="107" t="s">
        <v>157</v>
      </c>
      <c r="B9" s="104">
        <v>839490</v>
      </c>
      <c r="C9" s="103">
        <v>32887</v>
      </c>
      <c r="D9" s="103">
        <f t="shared" si="0"/>
        <v>872377</v>
      </c>
      <c r="E9" s="105">
        <f t="shared" si="1"/>
        <v>0.5609856476744911</v>
      </c>
      <c r="F9" s="104">
        <v>747518</v>
      </c>
      <c r="G9" s="103">
        <v>22638</v>
      </c>
      <c r="H9" s="103">
        <f t="shared" si="2"/>
        <v>770156</v>
      </c>
      <c r="I9" s="106">
        <f>(D9/H9-1)*100</f>
        <v>13.272765517635388</v>
      </c>
      <c r="J9" s="104">
        <v>2461598</v>
      </c>
      <c r="K9" s="103">
        <v>88640</v>
      </c>
      <c r="L9" s="103">
        <f t="shared" si="3"/>
        <v>2550238</v>
      </c>
      <c r="M9" s="105">
        <f t="shared" si="4"/>
        <v>0.5584502721260342</v>
      </c>
      <c r="N9" s="104">
        <v>2164181</v>
      </c>
      <c r="O9" s="103">
        <v>85578</v>
      </c>
      <c r="P9" s="103">
        <f t="shared" si="5"/>
        <v>2249759</v>
      </c>
      <c r="Q9" s="102">
        <f>(L9/P9-1)*100</f>
        <v>13.356052803878104</v>
      </c>
    </row>
    <row r="10" spans="1:17" s="96" customFormat="1" ht="18" customHeight="1">
      <c r="A10" s="107" t="s">
        <v>158</v>
      </c>
      <c r="B10" s="104">
        <v>268222</v>
      </c>
      <c r="C10" s="103">
        <v>0</v>
      </c>
      <c r="D10" s="103">
        <f t="shared" si="0"/>
        <v>268222</v>
      </c>
      <c r="E10" s="105">
        <f t="shared" si="1"/>
        <v>0.17248126944033068</v>
      </c>
      <c r="F10" s="104">
        <v>215976</v>
      </c>
      <c r="G10" s="103"/>
      <c r="H10" s="103">
        <f t="shared" si="2"/>
        <v>215976</v>
      </c>
      <c r="I10" s="106">
        <f>(D10/H10-1)*100</f>
        <v>24.190650813053296</v>
      </c>
      <c r="J10" s="104">
        <v>793700</v>
      </c>
      <c r="K10" s="103"/>
      <c r="L10" s="103">
        <f t="shared" si="3"/>
        <v>793700</v>
      </c>
      <c r="M10" s="105">
        <f t="shared" si="4"/>
        <v>0.1738041629786841</v>
      </c>
      <c r="N10" s="104">
        <v>718004</v>
      </c>
      <c r="O10" s="103">
        <v>5262</v>
      </c>
      <c r="P10" s="103">
        <f t="shared" si="5"/>
        <v>723266</v>
      </c>
      <c r="Q10" s="102">
        <f>(L10/P10-1)*100</f>
        <v>9.738325871809273</v>
      </c>
    </row>
    <row r="11" spans="1:17" s="96" customFormat="1" ht="18" customHeight="1">
      <c r="A11" s="107" t="s">
        <v>159</v>
      </c>
      <c r="B11" s="104">
        <v>134344</v>
      </c>
      <c r="C11" s="103">
        <v>0</v>
      </c>
      <c r="D11" s="103">
        <f t="shared" si="0"/>
        <v>134344</v>
      </c>
      <c r="E11" s="105">
        <f t="shared" si="1"/>
        <v>0.08639046633643693</v>
      </c>
      <c r="F11" s="104"/>
      <c r="G11" s="103"/>
      <c r="H11" s="103">
        <f t="shared" si="2"/>
        <v>0</v>
      </c>
      <c r="I11" s="106"/>
      <c r="J11" s="104">
        <v>397519</v>
      </c>
      <c r="K11" s="103"/>
      <c r="L11" s="103">
        <f t="shared" si="3"/>
        <v>397519</v>
      </c>
      <c r="M11" s="105">
        <f t="shared" si="4"/>
        <v>0.0870485788876446</v>
      </c>
      <c r="N11" s="104"/>
      <c r="O11" s="103"/>
      <c r="P11" s="103">
        <f t="shared" si="5"/>
        <v>0</v>
      </c>
      <c r="Q11" s="102"/>
    </row>
    <row r="12" spans="1:17" s="96" customFormat="1" ht="18" customHeight="1">
      <c r="A12" s="107" t="s">
        <v>160</v>
      </c>
      <c r="B12" s="104">
        <v>97987</v>
      </c>
      <c r="C12" s="103">
        <v>0</v>
      </c>
      <c r="D12" s="103">
        <f t="shared" si="0"/>
        <v>97987</v>
      </c>
      <c r="E12" s="105">
        <f t="shared" si="1"/>
        <v>0.06301094671074589</v>
      </c>
      <c r="F12" s="104">
        <v>106238</v>
      </c>
      <c r="G12" s="103"/>
      <c r="H12" s="103">
        <f t="shared" si="2"/>
        <v>106238</v>
      </c>
      <c r="I12" s="106">
        <f>(D12/H12-1)*100</f>
        <v>-7.766524219205939</v>
      </c>
      <c r="J12" s="104">
        <v>292270</v>
      </c>
      <c r="K12" s="103"/>
      <c r="L12" s="103">
        <f t="shared" si="3"/>
        <v>292270</v>
      </c>
      <c r="M12" s="105">
        <f t="shared" si="4"/>
        <v>0.06400118774572255</v>
      </c>
      <c r="N12" s="104">
        <v>327957</v>
      </c>
      <c r="O12" s="103"/>
      <c r="P12" s="103">
        <f t="shared" si="5"/>
        <v>327957</v>
      </c>
      <c r="Q12" s="102">
        <f>(L12/P12-1)*100</f>
        <v>-10.881609479291487</v>
      </c>
    </row>
    <row r="13" spans="1:17" s="96" customFormat="1" ht="18" customHeight="1">
      <c r="A13" s="107" t="s">
        <v>161</v>
      </c>
      <c r="B13" s="104">
        <v>61437</v>
      </c>
      <c r="C13" s="103">
        <v>418</v>
      </c>
      <c r="D13" s="103">
        <f>C13+B13</f>
        <v>61855</v>
      </c>
      <c r="E13" s="105">
        <f>(D13/$D$8)</f>
        <v>0.03977611426814972</v>
      </c>
      <c r="F13" s="104">
        <v>61643</v>
      </c>
      <c r="G13" s="103">
        <v>114</v>
      </c>
      <c r="H13" s="103">
        <f>G13+F13</f>
        <v>61757</v>
      </c>
      <c r="I13" s="106">
        <f>(D13/H13-1)*100</f>
        <v>0.15868646469225922</v>
      </c>
      <c r="J13" s="104">
        <v>180614</v>
      </c>
      <c r="K13" s="103">
        <v>601</v>
      </c>
      <c r="L13" s="103">
        <f t="shared" si="3"/>
        <v>181215</v>
      </c>
      <c r="M13" s="105">
        <f t="shared" si="4"/>
        <v>0.03968240064782945</v>
      </c>
      <c r="N13" s="104">
        <v>182828</v>
      </c>
      <c r="O13" s="103">
        <v>627</v>
      </c>
      <c r="P13" s="103">
        <f t="shared" si="5"/>
        <v>183455</v>
      </c>
      <c r="Q13" s="102">
        <f>(L13/P13-1)*100</f>
        <v>-1.2210078765909849</v>
      </c>
    </row>
    <row r="14" spans="1:17" s="96" customFormat="1" ht="18" customHeight="1">
      <c r="A14" s="107" t="s">
        <v>162</v>
      </c>
      <c r="B14" s="104">
        <v>55273</v>
      </c>
      <c r="C14" s="103">
        <v>0</v>
      </c>
      <c r="D14" s="103">
        <f>C14+B14</f>
        <v>55273</v>
      </c>
      <c r="E14" s="105">
        <f>(D14/$D$8)</f>
        <v>0.03554353187201422</v>
      </c>
      <c r="F14" s="104">
        <v>51922</v>
      </c>
      <c r="G14" s="103"/>
      <c r="H14" s="103">
        <f>G14+F14</f>
        <v>51922</v>
      </c>
      <c r="I14" s="106">
        <f>(D14/H14-1)*100</f>
        <v>6.453911636685805</v>
      </c>
      <c r="J14" s="104">
        <v>163286</v>
      </c>
      <c r="K14" s="103"/>
      <c r="L14" s="103">
        <f t="shared" si="3"/>
        <v>163286</v>
      </c>
      <c r="M14" s="105">
        <f t="shared" si="4"/>
        <v>0.03575631416925464</v>
      </c>
      <c r="N14" s="104">
        <v>155060</v>
      </c>
      <c r="O14" s="103"/>
      <c r="P14" s="103">
        <f t="shared" si="5"/>
        <v>155060</v>
      </c>
      <c r="Q14" s="102">
        <f>(L14/P14-1)*100</f>
        <v>5.305043209080362</v>
      </c>
    </row>
    <row r="15" spans="1:17" s="96" customFormat="1" ht="18" customHeight="1">
      <c r="A15" s="107" t="s">
        <v>163</v>
      </c>
      <c r="B15" s="104">
        <v>21901</v>
      </c>
      <c r="C15" s="103">
        <v>0</v>
      </c>
      <c r="D15" s="103">
        <f>C15+B15</f>
        <v>21901</v>
      </c>
      <c r="E15" s="105">
        <f>(D15/$D$8)</f>
        <v>0.014083528875381893</v>
      </c>
      <c r="F15" s="104">
        <v>21170</v>
      </c>
      <c r="G15" s="103"/>
      <c r="H15" s="103">
        <f>G15+F15</f>
        <v>21170</v>
      </c>
      <c r="I15" s="106">
        <f>(D15/H15-1)*100</f>
        <v>3.452999527633449</v>
      </c>
      <c r="J15" s="104">
        <v>63333</v>
      </c>
      <c r="K15" s="103"/>
      <c r="L15" s="103">
        <f t="shared" si="3"/>
        <v>63333</v>
      </c>
      <c r="M15" s="105">
        <f t="shared" si="4"/>
        <v>0.013868639352310695</v>
      </c>
      <c r="N15" s="104">
        <v>61237</v>
      </c>
      <c r="O15" s="103"/>
      <c r="P15" s="103">
        <f t="shared" si="5"/>
        <v>61237</v>
      </c>
      <c r="Q15" s="102">
        <f>(L15/P15-1)*100</f>
        <v>3.4227672812188636</v>
      </c>
    </row>
    <row r="16" spans="1:17" s="96" customFormat="1" ht="18" customHeight="1">
      <c r="A16" s="107" t="s">
        <v>164</v>
      </c>
      <c r="B16" s="104">
        <v>0</v>
      </c>
      <c r="C16" s="103">
        <v>15160</v>
      </c>
      <c r="D16" s="103">
        <f>C16+B16</f>
        <v>15160</v>
      </c>
      <c r="E16" s="105">
        <f>(D16/$D$8)</f>
        <v>0.009748700869859345</v>
      </c>
      <c r="F16" s="104"/>
      <c r="G16" s="103">
        <v>18882</v>
      </c>
      <c r="H16" s="103">
        <f>G16+F16</f>
        <v>18882</v>
      </c>
      <c r="I16" s="106">
        <f>(D16/H16-1)*100</f>
        <v>-19.71189492638492</v>
      </c>
      <c r="J16" s="104"/>
      <c r="K16" s="103">
        <v>44537</v>
      </c>
      <c r="L16" s="103">
        <f t="shared" si="3"/>
        <v>44537</v>
      </c>
      <c r="M16" s="105">
        <f t="shared" si="4"/>
        <v>0.009752697501047817</v>
      </c>
      <c r="N16" s="104"/>
      <c r="O16" s="103">
        <v>56347</v>
      </c>
      <c r="P16" s="103">
        <f t="shared" si="5"/>
        <v>56347</v>
      </c>
      <c r="Q16" s="102">
        <f>(L16/P16-1)*100</f>
        <v>-20.95941221360499</v>
      </c>
    </row>
    <row r="17" spans="1:17" s="96" customFormat="1" ht="18" customHeight="1">
      <c r="A17" s="107" t="s">
        <v>165</v>
      </c>
      <c r="B17" s="104">
        <v>0</v>
      </c>
      <c r="C17" s="103">
        <v>5544</v>
      </c>
      <c r="D17" s="103">
        <f t="shared" si="0"/>
        <v>5544</v>
      </c>
      <c r="E17" s="105">
        <f t="shared" si="1"/>
        <v>0.0035650921914577973</v>
      </c>
      <c r="F17" s="104"/>
      <c r="G17" s="103">
        <v>2670</v>
      </c>
      <c r="H17" s="103">
        <f t="shared" si="2"/>
        <v>2670</v>
      </c>
      <c r="I17" s="106">
        <f aca="true" t="shared" si="6" ref="I17:I22">(D17/H17-1)*100</f>
        <v>107.64044943820225</v>
      </c>
      <c r="J17" s="104"/>
      <c r="K17" s="103">
        <v>15602</v>
      </c>
      <c r="L17" s="103">
        <f aca="true" t="shared" si="7" ref="L17:L22">K17+J17</f>
        <v>15602</v>
      </c>
      <c r="M17" s="105">
        <f aca="true" t="shared" si="8" ref="M17:M22">(L17/$L$8)</f>
        <v>0.0034165207897107583</v>
      </c>
      <c r="N17" s="104"/>
      <c r="O17" s="103">
        <v>7125</v>
      </c>
      <c r="P17" s="103">
        <f aca="true" t="shared" si="9" ref="P17:P22">O17+N17</f>
        <v>7125</v>
      </c>
      <c r="Q17" s="102">
        <f aca="true" t="shared" si="10" ref="Q17:Q22">(L17/P17-1)*100</f>
        <v>118.97543859649122</v>
      </c>
    </row>
    <row r="18" spans="1:17" s="96" customFormat="1" ht="18" customHeight="1">
      <c r="A18" s="107" t="s">
        <v>166</v>
      </c>
      <c r="B18" s="104">
        <v>0</v>
      </c>
      <c r="C18" s="103">
        <v>5266</v>
      </c>
      <c r="D18" s="103">
        <f aca="true" t="shared" si="11" ref="D18:D24">C18+B18</f>
        <v>5266</v>
      </c>
      <c r="E18" s="105">
        <f aca="true" t="shared" si="12" ref="E18:E24">(D18/$D$8)</f>
        <v>0.003386323138567237</v>
      </c>
      <c r="F18" s="104"/>
      <c r="G18" s="103">
        <v>2870</v>
      </c>
      <c r="H18" s="103">
        <f aca="true" t="shared" si="13" ref="H18:H24">G18+F18</f>
        <v>2870</v>
      </c>
      <c r="I18" s="106">
        <f t="shared" si="6"/>
        <v>83.48432055749129</v>
      </c>
      <c r="J18" s="104"/>
      <c r="K18" s="103">
        <v>15398</v>
      </c>
      <c r="L18" s="103">
        <f t="shared" si="7"/>
        <v>15398</v>
      </c>
      <c r="M18" s="105">
        <f t="shared" si="8"/>
        <v>0.0033718489373135664</v>
      </c>
      <c r="N18" s="104"/>
      <c r="O18" s="103">
        <v>8666</v>
      </c>
      <c r="P18" s="103">
        <f t="shared" si="9"/>
        <v>8666</v>
      </c>
      <c r="Q18" s="102">
        <f t="shared" si="10"/>
        <v>77.68289868451419</v>
      </c>
    </row>
    <row r="19" spans="1:17" s="96" customFormat="1" ht="18" customHeight="1">
      <c r="A19" s="107" t="s">
        <v>167</v>
      </c>
      <c r="B19" s="104">
        <v>0</v>
      </c>
      <c r="C19" s="103">
        <v>2862</v>
      </c>
      <c r="D19" s="103">
        <f t="shared" si="11"/>
        <v>2862</v>
      </c>
      <c r="E19" s="105">
        <f t="shared" si="12"/>
        <v>0.0018404209689668498</v>
      </c>
      <c r="F19" s="104"/>
      <c r="G19" s="103">
        <v>2593</v>
      </c>
      <c r="H19" s="103">
        <f t="shared" si="13"/>
        <v>2593</v>
      </c>
      <c r="I19" s="106">
        <f t="shared" si="6"/>
        <v>10.374084072502887</v>
      </c>
      <c r="J19" s="104"/>
      <c r="K19" s="103">
        <v>8703</v>
      </c>
      <c r="L19" s="103">
        <f t="shared" si="7"/>
        <v>8703</v>
      </c>
      <c r="M19" s="105">
        <f t="shared" si="8"/>
        <v>0.0019057800559449257</v>
      </c>
      <c r="N19" s="104"/>
      <c r="O19" s="103">
        <v>7893</v>
      </c>
      <c r="P19" s="103">
        <f t="shared" si="9"/>
        <v>7893</v>
      </c>
      <c r="Q19" s="102">
        <f t="shared" si="10"/>
        <v>10.262257696693267</v>
      </c>
    </row>
    <row r="20" spans="1:17" s="96" customFormat="1" ht="18" customHeight="1">
      <c r="A20" s="107" t="s">
        <v>168</v>
      </c>
      <c r="B20" s="104">
        <v>0</v>
      </c>
      <c r="C20" s="103">
        <v>1558</v>
      </c>
      <c r="D20" s="103">
        <f t="shared" si="11"/>
        <v>1558</v>
      </c>
      <c r="E20" s="105">
        <f t="shared" si="12"/>
        <v>0.001001878361163645</v>
      </c>
      <c r="F20" s="104"/>
      <c r="G20" s="103">
        <v>1865</v>
      </c>
      <c r="H20" s="103">
        <f t="shared" si="13"/>
        <v>1865</v>
      </c>
      <c r="I20" s="106">
        <f t="shared" si="6"/>
        <v>-16.461126005361926</v>
      </c>
      <c r="J20" s="104"/>
      <c r="K20" s="103">
        <v>3929</v>
      </c>
      <c r="L20" s="103">
        <f t="shared" si="7"/>
        <v>3929</v>
      </c>
      <c r="M20" s="105">
        <f t="shared" si="8"/>
        <v>0.0008603711179831797</v>
      </c>
      <c r="N20" s="104"/>
      <c r="O20" s="103">
        <v>4088</v>
      </c>
      <c r="P20" s="103">
        <f t="shared" si="9"/>
        <v>4088</v>
      </c>
      <c r="Q20" s="102">
        <f t="shared" si="10"/>
        <v>-3.8894324853228968</v>
      </c>
    </row>
    <row r="21" spans="1:17" s="96" customFormat="1" ht="18" customHeight="1">
      <c r="A21" s="107" t="s">
        <v>169</v>
      </c>
      <c r="B21" s="104">
        <v>0</v>
      </c>
      <c r="C21" s="103">
        <v>991</v>
      </c>
      <c r="D21" s="103">
        <f t="shared" si="11"/>
        <v>991</v>
      </c>
      <c r="E21" s="105">
        <f t="shared" si="12"/>
        <v>0.0006372666597645522</v>
      </c>
      <c r="F21" s="104"/>
      <c r="G21" s="103">
        <v>601</v>
      </c>
      <c r="H21" s="103">
        <f t="shared" si="13"/>
        <v>601</v>
      </c>
      <c r="I21" s="106">
        <f t="shared" si="6"/>
        <v>64.89184692179701</v>
      </c>
      <c r="J21" s="104"/>
      <c r="K21" s="103">
        <v>3053</v>
      </c>
      <c r="L21" s="103">
        <f t="shared" si="7"/>
        <v>3053</v>
      </c>
      <c r="M21" s="105">
        <f t="shared" si="8"/>
        <v>0.0006685449282775891</v>
      </c>
      <c r="N21" s="104"/>
      <c r="O21" s="103">
        <v>2874</v>
      </c>
      <c r="P21" s="103">
        <f t="shared" si="9"/>
        <v>2874</v>
      </c>
      <c r="Q21" s="102">
        <f t="shared" si="10"/>
        <v>6.228253305497566</v>
      </c>
    </row>
    <row r="22" spans="1:17" s="96" customFormat="1" ht="18" customHeight="1">
      <c r="A22" s="107" t="s">
        <v>170</v>
      </c>
      <c r="B22" s="104">
        <v>0</v>
      </c>
      <c r="C22" s="103">
        <v>944</v>
      </c>
      <c r="D22" s="103">
        <f t="shared" si="11"/>
        <v>944</v>
      </c>
      <c r="E22" s="105">
        <f t="shared" si="12"/>
        <v>0.0006070431148513998</v>
      </c>
      <c r="F22" s="104"/>
      <c r="G22" s="103">
        <v>794</v>
      </c>
      <c r="H22" s="103">
        <f t="shared" si="13"/>
        <v>794</v>
      </c>
      <c r="I22" s="106">
        <f t="shared" si="6"/>
        <v>18.891687657430722</v>
      </c>
      <c r="J22" s="104"/>
      <c r="K22" s="103">
        <v>2990</v>
      </c>
      <c r="L22" s="103">
        <f t="shared" si="7"/>
        <v>2990</v>
      </c>
      <c r="M22" s="105">
        <f t="shared" si="8"/>
        <v>0.0006547492091549268</v>
      </c>
      <c r="N22" s="104"/>
      <c r="O22" s="103">
        <v>2492</v>
      </c>
      <c r="P22" s="103">
        <f t="shared" si="9"/>
        <v>2492</v>
      </c>
      <c r="Q22" s="102">
        <f t="shared" si="10"/>
        <v>19.983948635634018</v>
      </c>
    </row>
    <row r="23" spans="1:17" s="96" customFormat="1" ht="18" customHeight="1">
      <c r="A23" s="107" t="s">
        <v>171</v>
      </c>
      <c r="B23" s="104">
        <v>0</v>
      </c>
      <c r="C23" s="103">
        <v>910</v>
      </c>
      <c r="D23" s="103">
        <f t="shared" si="11"/>
        <v>910</v>
      </c>
      <c r="E23" s="105">
        <f t="shared" si="12"/>
        <v>0.000585179273850396</v>
      </c>
      <c r="F23" s="104"/>
      <c r="G23" s="103">
        <v>1172</v>
      </c>
      <c r="H23" s="103">
        <f t="shared" si="13"/>
        <v>1172</v>
      </c>
      <c r="I23" s="106">
        <f>(D23/H23-1)*100</f>
        <v>-22.35494880546075</v>
      </c>
      <c r="J23" s="104"/>
      <c r="K23" s="103">
        <v>2722</v>
      </c>
      <c r="L23" s="103">
        <f>K23+J23</f>
        <v>2722</v>
      </c>
      <c r="M23" s="105">
        <f>(L23/$L$8)</f>
        <v>0.0005960626579664584</v>
      </c>
      <c r="N23" s="104"/>
      <c r="O23" s="103">
        <v>3215</v>
      </c>
      <c r="P23" s="103">
        <f>O23+N23</f>
        <v>3215</v>
      </c>
      <c r="Q23" s="102">
        <f>(L23/P23-1)*100</f>
        <v>-15.3343701399689</v>
      </c>
    </row>
    <row r="24" spans="1:17" s="96" customFormat="1" ht="18" customHeight="1" thickBot="1">
      <c r="A24" s="488" t="s">
        <v>172</v>
      </c>
      <c r="B24" s="489">
        <v>0</v>
      </c>
      <c r="C24" s="490">
        <v>9885</v>
      </c>
      <c r="D24" s="490">
        <f t="shared" si="11"/>
        <v>9885</v>
      </c>
      <c r="E24" s="491">
        <f t="shared" si="12"/>
        <v>0.006356590243968313</v>
      </c>
      <c r="F24" s="489">
        <v>0</v>
      </c>
      <c r="G24" s="490">
        <v>9084</v>
      </c>
      <c r="H24" s="490">
        <f t="shared" si="13"/>
        <v>9084</v>
      </c>
      <c r="I24" s="492">
        <f>(D24/H24-1)*100</f>
        <v>8.817701453104366</v>
      </c>
      <c r="J24" s="489">
        <v>0</v>
      </c>
      <c r="K24" s="490">
        <v>28139</v>
      </c>
      <c r="L24" s="490">
        <f>K24+J24</f>
        <v>28139</v>
      </c>
      <c r="M24" s="491">
        <f>(L24/$L$8)</f>
        <v>0.006161868895120564</v>
      </c>
      <c r="N24" s="489">
        <v>0</v>
      </c>
      <c r="O24" s="490">
        <v>25938</v>
      </c>
      <c r="P24" s="490">
        <f>O24+N24</f>
        <v>25938</v>
      </c>
      <c r="Q24" s="493">
        <f>(L24/P24-1)*100</f>
        <v>8.485619554321854</v>
      </c>
    </row>
    <row r="25" s="95" customFormat="1" ht="12">
      <c r="A25" s="94" t="s">
        <v>144</v>
      </c>
    </row>
    <row r="26" ht="15">
      <c r="A26" s="94" t="s">
        <v>0</v>
      </c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5:Q65536 I25:I65536 Q3 I3 I5 Q5">
    <cfRule type="cellIs" priority="3" dxfId="92" operator="lessThan" stopIfTrue="1">
      <formula>0</formula>
    </cfRule>
  </conditionalFormatting>
  <conditionalFormatting sqref="I8:I24 Q8:Q24">
    <cfRule type="cellIs" priority="4" dxfId="92" operator="lessThan" stopIfTrue="1">
      <formula>0</formula>
    </cfRule>
    <cfRule type="cellIs" priority="5" dxfId="94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7"/>
  <sheetViews>
    <sheetView showGridLines="0" zoomScale="90" zoomScaleNormal="90" zoomScalePageLayoutView="0" workbookViewId="0" topLeftCell="A1">
      <pane xSplit="22320" topLeftCell="A1" activePane="topLeft" state="split"/>
      <selection pane="topLeft" activeCell="I14" sqref="I14"/>
      <selection pane="topRight" activeCell="J1" sqref="J1"/>
    </sheetView>
  </sheetViews>
  <sheetFormatPr defaultColWidth="9.140625" defaultRowHeight="15"/>
  <cols>
    <col min="1" max="1" width="24.421875" style="93" customWidth="1"/>
    <col min="2" max="2" width="10.421875" style="93" customWidth="1"/>
    <col min="3" max="3" width="11.8515625" style="93" customWidth="1"/>
    <col min="4" max="4" width="8.140625" style="93" bestFit="1" customWidth="1"/>
    <col min="5" max="5" width="10.140625" style="93" bestFit="1" customWidth="1"/>
    <col min="6" max="6" width="8.8515625" style="93" customWidth="1"/>
    <col min="7" max="7" width="12.28125" style="93" customWidth="1"/>
    <col min="8" max="8" width="8.00390625" style="93" bestFit="1" customWidth="1"/>
    <col min="9" max="9" width="7.7109375" style="93" bestFit="1" customWidth="1"/>
    <col min="10" max="10" width="9.421875" style="93" customWidth="1"/>
    <col min="11" max="11" width="11.28125" style="93" customWidth="1"/>
    <col min="12" max="12" width="8.140625" style="93" bestFit="1" customWidth="1"/>
    <col min="13" max="13" width="10.421875" style="93" customWidth="1"/>
    <col min="14" max="14" width="9.00390625" style="93" customWidth="1"/>
    <col min="15" max="15" width="12.28125" style="93" customWidth="1"/>
    <col min="16" max="16" width="7.8515625" style="93" customWidth="1"/>
    <col min="17" max="17" width="7.7109375" style="93" bestFit="1" customWidth="1"/>
    <col min="18" max="16384" width="9.140625" style="93" customWidth="1"/>
  </cols>
  <sheetData>
    <row r="1" spans="14:17" ht="18.75" thickBot="1">
      <c r="N1" s="541" t="s">
        <v>28</v>
      </c>
      <c r="O1" s="542"/>
      <c r="P1" s="542"/>
      <c r="Q1" s="543"/>
    </row>
    <row r="2" ht="7.5" customHeight="1" thickBot="1"/>
    <row r="3" spans="1:17" ht="24" customHeight="1">
      <c r="A3" s="549" t="s">
        <v>41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1"/>
    </row>
    <row r="4" spans="1:17" ht="16.5" customHeight="1" thickBot="1">
      <c r="A4" s="552" t="s">
        <v>38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4"/>
    </row>
    <row r="5" spans="1:17" s="494" customFormat="1" ht="15.75" thickBot="1">
      <c r="A5" s="555" t="s">
        <v>37</v>
      </c>
      <c r="B5" s="558" t="s">
        <v>36</v>
      </c>
      <c r="C5" s="559"/>
      <c r="D5" s="559"/>
      <c r="E5" s="559"/>
      <c r="F5" s="560"/>
      <c r="G5" s="560"/>
      <c r="H5" s="560"/>
      <c r="I5" s="561"/>
      <c r="J5" s="559" t="s">
        <v>35</v>
      </c>
      <c r="K5" s="559"/>
      <c r="L5" s="559"/>
      <c r="M5" s="559"/>
      <c r="N5" s="559"/>
      <c r="O5" s="559"/>
      <c r="P5" s="559"/>
      <c r="Q5" s="562"/>
    </row>
    <row r="6" spans="1:17" s="120" customFormat="1" ht="25.5" customHeight="1" thickBot="1">
      <c r="A6" s="556"/>
      <c r="B6" s="538" t="s">
        <v>151</v>
      </c>
      <c r="C6" s="539"/>
      <c r="D6" s="540"/>
      <c r="E6" s="536" t="s">
        <v>34</v>
      </c>
      <c r="F6" s="538" t="s">
        <v>152</v>
      </c>
      <c r="G6" s="539"/>
      <c r="H6" s="540"/>
      <c r="I6" s="534" t="s">
        <v>33</v>
      </c>
      <c r="J6" s="538" t="s">
        <v>153</v>
      </c>
      <c r="K6" s="539"/>
      <c r="L6" s="540"/>
      <c r="M6" s="536" t="s">
        <v>34</v>
      </c>
      <c r="N6" s="538" t="s">
        <v>154</v>
      </c>
      <c r="O6" s="539"/>
      <c r="P6" s="540"/>
      <c r="Q6" s="536" t="s">
        <v>33</v>
      </c>
    </row>
    <row r="7" spans="1:17" s="115" customFormat="1" ht="15" thickBot="1">
      <c r="A7" s="557"/>
      <c r="B7" s="119" t="s">
        <v>22</v>
      </c>
      <c r="C7" s="116" t="s">
        <v>21</v>
      </c>
      <c r="D7" s="116" t="s">
        <v>17</v>
      </c>
      <c r="E7" s="537"/>
      <c r="F7" s="119" t="s">
        <v>22</v>
      </c>
      <c r="G7" s="117" t="s">
        <v>21</v>
      </c>
      <c r="H7" s="116" t="s">
        <v>17</v>
      </c>
      <c r="I7" s="535"/>
      <c r="J7" s="119" t="s">
        <v>22</v>
      </c>
      <c r="K7" s="116" t="s">
        <v>21</v>
      </c>
      <c r="L7" s="117" t="s">
        <v>17</v>
      </c>
      <c r="M7" s="537"/>
      <c r="N7" s="118" t="s">
        <v>22</v>
      </c>
      <c r="O7" s="117" t="s">
        <v>21</v>
      </c>
      <c r="P7" s="116" t="s">
        <v>17</v>
      </c>
      <c r="Q7" s="537"/>
    </row>
    <row r="8" spans="1:17" s="122" customFormat="1" ht="16.5" customHeight="1" thickBot="1">
      <c r="A8" s="127" t="s">
        <v>24</v>
      </c>
      <c r="B8" s="125">
        <f>SUM(B9:B24)</f>
        <v>10024.577000000001</v>
      </c>
      <c r="C8" s="124">
        <f>SUM(C9:C24)</f>
        <v>1071.922</v>
      </c>
      <c r="D8" s="124">
        <f aca="true" t="shared" si="0" ref="D8:D24">C8+B8</f>
        <v>11096.499000000002</v>
      </c>
      <c r="E8" s="126">
        <f aca="true" t="shared" si="1" ref="E8:E13">(D8/$D$8)</f>
        <v>1</v>
      </c>
      <c r="F8" s="125">
        <f>SUM(F9:F24)</f>
        <v>11697.126999999997</v>
      </c>
      <c r="G8" s="124">
        <f>SUM(G9:G24)</f>
        <v>1510.8739999999998</v>
      </c>
      <c r="H8" s="124">
        <f aca="true" t="shared" si="2" ref="H8:H24">G8+F8</f>
        <v>13208.000999999997</v>
      </c>
      <c r="I8" s="123">
        <f aca="true" t="shared" si="3" ref="I8:I18">(D8/H8-1)*100</f>
        <v>-15.986537251170674</v>
      </c>
      <c r="J8" s="125">
        <f>SUM(J9:J24)</f>
        <v>29768.792000000005</v>
      </c>
      <c r="K8" s="124">
        <f>SUM(K9:K24)</f>
        <v>3510.2230000000004</v>
      </c>
      <c r="L8" s="124">
        <f aca="true" t="shared" si="4" ref="L8:L24">K8+J8</f>
        <v>33279.01500000001</v>
      </c>
      <c r="M8" s="126">
        <f aca="true" t="shared" si="5" ref="M8:M13">(L8/$L$8)</f>
        <v>1</v>
      </c>
      <c r="N8" s="125">
        <f>SUM(N9:N24)</f>
        <v>30627.921999999995</v>
      </c>
      <c r="O8" s="124">
        <f>SUM(O9:O24)</f>
        <v>3859.2450000000013</v>
      </c>
      <c r="P8" s="124">
        <f aca="true" t="shared" si="6" ref="P8:P24">O8+N8</f>
        <v>34487.166999999994</v>
      </c>
      <c r="Q8" s="123">
        <f aca="true" t="shared" si="7" ref="Q8:Q18">(L8/P8-1)*100</f>
        <v>-3.503192941304767</v>
      </c>
    </row>
    <row r="9" spans="1:17" s="96" customFormat="1" ht="16.5" customHeight="1" thickTop="1">
      <c r="A9" s="107" t="s">
        <v>157</v>
      </c>
      <c r="B9" s="104">
        <v>4413.468</v>
      </c>
      <c r="C9" s="103">
        <v>238.76800000000006</v>
      </c>
      <c r="D9" s="103">
        <f t="shared" si="0"/>
        <v>4652.236</v>
      </c>
      <c r="E9" s="105">
        <f t="shared" si="1"/>
        <v>0.4192525948950204</v>
      </c>
      <c r="F9" s="104">
        <v>4284.239</v>
      </c>
      <c r="G9" s="103">
        <v>189.83899999999997</v>
      </c>
      <c r="H9" s="103">
        <f t="shared" si="2"/>
        <v>4474.0779999999995</v>
      </c>
      <c r="I9" s="106">
        <f t="shared" si="3"/>
        <v>3.9820047840024353</v>
      </c>
      <c r="J9" s="104">
        <v>11974.268</v>
      </c>
      <c r="K9" s="103">
        <v>715.4229999999999</v>
      </c>
      <c r="L9" s="103">
        <f t="shared" si="4"/>
        <v>12689.691</v>
      </c>
      <c r="M9" s="105">
        <f t="shared" si="5"/>
        <v>0.38131209712787467</v>
      </c>
      <c r="N9" s="104">
        <v>11285.511999999997</v>
      </c>
      <c r="O9" s="103">
        <v>548.6940000000001</v>
      </c>
      <c r="P9" s="103">
        <f t="shared" si="6"/>
        <v>11834.205999999996</v>
      </c>
      <c r="Q9" s="102">
        <f t="shared" si="7"/>
        <v>7.228917597006546</v>
      </c>
    </row>
    <row r="10" spans="1:17" s="96" customFormat="1" ht="16.5" customHeight="1">
      <c r="A10" s="107" t="s">
        <v>173</v>
      </c>
      <c r="B10" s="104">
        <v>1642.096</v>
      </c>
      <c r="C10" s="103">
        <v>0</v>
      </c>
      <c r="D10" s="103">
        <f t="shared" si="0"/>
        <v>1642.096</v>
      </c>
      <c r="E10" s="105">
        <f t="shared" si="1"/>
        <v>0.14798325129394413</v>
      </c>
      <c r="F10" s="104">
        <v>2176.329</v>
      </c>
      <c r="G10" s="103"/>
      <c r="H10" s="103">
        <f t="shared" si="2"/>
        <v>2176.329</v>
      </c>
      <c r="I10" s="106">
        <f t="shared" si="3"/>
        <v>-24.547437450863363</v>
      </c>
      <c r="J10" s="104">
        <v>5989.924999999999</v>
      </c>
      <c r="K10" s="103"/>
      <c r="L10" s="103">
        <f t="shared" si="4"/>
        <v>5989.924999999999</v>
      </c>
      <c r="M10" s="105">
        <f t="shared" si="5"/>
        <v>0.1799910544227345</v>
      </c>
      <c r="N10" s="104">
        <v>6108.013999999998</v>
      </c>
      <c r="O10" s="103"/>
      <c r="P10" s="103">
        <f t="shared" si="6"/>
        <v>6108.013999999998</v>
      </c>
      <c r="Q10" s="102">
        <f t="shared" si="7"/>
        <v>-1.9333452739302648</v>
      </c>
    </row>
    <row r="11" spans="1:17" s="96" customFormat="1" ht="16.5" customHeight="1">
      <c r="A11" s="107" t="s">
        <v>158</v>
      </c>
      <c r="B11" s="104">
        <v>1468.8709999999996</v>
      </c>
      <c r="C11" s="103">
        <v>0</v>
      </c>
      <c r="D11" s="103">
        <f t="shared" si="0"/>
        <v>1468.8709999999996</v>
      </c>
      <c r="E11" s="105">
        <f t="shared" si="1"/>
        <v>0.13237247171382607</v>
      </c>
      <c r="F11" s="104">
        <v>1185.1049999999996</v>
      </c>
      <c r="G11" s="103"/>
      <c r="H11" s="103">
        <f t="shared" si="2"/>
        <v>1185.1049999999996</v>
      </c>
      <c r="I11" s="106">
        <f t="shared" si="3"/>
        <v>23.944376236704777</v>
      </c>
      <c r="J11" s="104">
        <v>3960.407000000004</v>
      </c>
      <c r="K11" s="103"/>
      <c r="L11" s="103">
        <f t="shared" si="4"/>
        <v>3960.407000000004</v>
      </c>
      <c r="M11" s="105">
        <f t="shared" si="5"/>
        <v>0.11900613644965162</v>
      </c>
      <c r="N11" s="104">
        <v>3120.6490000000035</v>
      </c>
      <c r="O11" s="103"/>
      <c r="P11" s="103">
        <f t="shared" si="6"/>
        <v>3120.6490000000035</v>
      </c>
      <c r="Q11" s="102">
        <f t="shared" si="7"/>
        <v>26.9097229454514</v>
      </c>
    </row>
    <row r="12" spans="1:17" s="96" customFormat="1" ht="16.5" customHeight="1">
      <c r="A12" s="107" t="s">
        <v>174</v>
      </c>
      <c r="B12" s="104">
        <v>789.4680000000001</v>
      </c>
      <c r="C12" s="103">
        <v>0</v>
      </c>
      <c r="D12" s="103">
        <f t="shared" si="0"/>
        <v>789.4680000000001</v>
      </c>
      <c r="E12" s="105">
        <f t="shared" si="1"/>
        <v>0.0711456829762252</v>
      </c>
      <c r="F12" s="104">
        <v>1332.228</v>
      </c>
      <c r="G12" s="103"/>
      <c r="H12" s="103">
        <f t="shared" si="2"/>
        <v>1332.228</v>
      </c>
      <c r="I12" s="106">
        <f t="shared" si="3"/>
        <v>-40.74077410173034</v>
      </c>
      <c r="J12" s="104">
        <v>2427.829</v>
      </c>
      <c r="K12" s="103"/>
      <c r="L12" s="103">
        <f t="shared" si="4"/>
        <v>2427.829</v>
      </c>
      <c r="M12" s="105">
        <f t="shared" si="5"/>
        <v>0.07295375178622324</v>
      </c>
      <c r="N12" s="104">
        <v>2985.2070000000003</v>
      </c>
      <c r="O12" s="103"/>
      <c r="P12" s="103">
        <f t="shared" si="6"/>
        <v>2985.2070000000003</v>
      </c>
      <c r="Q12" s="102">
        <f t="shared" si="7"/>
        <v>-18.67133501964856</v>
      </c>
    </row>
    <row r="13" spans="1:17" s="96" customFormat="1" ht="16.5" customHeight="1">
      <c r="A13" s="107" t="s">
        <v>160</v>
      </c>
      <c r="B13" s="104">
        <v>575.249</v>
      </c>
      <c r="C13" s="103">
        <v>0</v>
      </c>
      <c r="D13" s="103">
        <f t="shared" si="0"/>
        <v>575.249</v>
      </c>
      <c r="E13" s="105">
        <f t="shared" si="1"/>
        <v>0.05184058503497364</v>
      </c>
      <c r="F13" s="104">
        <v>639.2939999999999</v>
      </c>
      <c r="G13" s="103"/>
      <c r="H13" s="103">
        <f t="shared" si="2"/>
        <v>639.2939999999999</v>
      </c>
      <c r="I13" s="106">
        <f t="shared" si="3"/>
        <v>-10.01808244719955</v>
      </c>
      <c r="J13" s="104">
        <v>1757.848</v>
      </c>
      <c r="K13" s="103"/>
      <c r="L13" s="103">
        <f t="shared" si="4"/>
        <v>1757.848</v>
      </c>
      <c r="M13" s="105">
        <f t="shared" si="5"/>
        <v>0.05282151530025752</v>
      </c>
      <c r="N13" s="104">
        <v>1614.2830000000006</v>
      </c>
      <c r="O13" s="103"/>
      <c r="P13" s="103">
        <f t="shared" si="6"/>
        <v>1614.2830000000006</v>
      </c>
      <c r="Q13" s="102">
        <f t="shared" si="7"/>
        <v>8.893422033187438</v>
      </c>
    </row>
    <row r="14" spans="1:17" s="96" customFormat="1" ht="16.5" customHeight="1">
      <c r="A14" s="107" t="s">
        <v>175</v>
      </c>
      <c r="B14" s="104">
        <v>0</v>
      </c>
      <c r="C14" s="103">
        <v>254.95399999999995</v>
      </c>
      <c r="D14" s="103">
        <f aca="true" t="shared" si="8" ref="D14:D19">C14+B14</f>
        <v>254.95399999999995</v>
      </c>
      <c r="E14" s="105">
        <f>(D14/$D$8)</f>
        <v>0.022976075607270358</v>
      </c>
      <c r="F14" s="104"/>
      <c r="G14" s="103">
        <v>592.4040000000001</v>
      </c>
      <c r="H14" s="103">
        <f aca="true" t="shared" si="9" ref="H14:H19">G14+F14</f>
        <v>592.4040000000001</v>
      </c>
      <c r="I14" s="106">
        <f>(D14/H14-1)*100</f>
        <v>-56.96281591616534</v>
      </c>
      <c r="J14" s="104"/>
      <c r="K14" s="103">
        <v>828.2990000000003</v>
      </c>
      <c r="L14" s="103">
        <f aca="true" t="shared" si="10" ref="L14:L19">K14+J14</f>
        <v>828.2990000000003</v>
      </c>
      <c r="M14" s="105">
        <f>(L14/$L$8)</f>
        <v>0.024889528731544493</v>
      </c>
      <c r="N14" s="104"/>
      <c r="O14" s="103">
        <v>1222.841</v>
      </c>
      <c r="P14" s="103">
        <f aca="true" t="shared" si="11" ref="P14:P19">O14+N14</f>
        <v>1222.841</v>
      </c>
      <c r="Q14" s="102">
        <f>(L14/P14-1)*100</f>
        <v>-32.26437451802807</v>
      </c>
    </row>
    <row r="15" spans="1:17" s="96" customFormat="1" ht="16.5" customHeight="1">
      <c r="A15" s="107" t="s">
        <v>168</v>
      </c>
      <c r="B15" s="104">
        <v>248.00299999999996</v>
      </c>
      <c r="C15" s="103">
        <v>0</v>
      </c>
      <c r="D15" s="103">
        <f t="shared" si="8"/>
        <v>248.00299999999996</v>
      </c>
      <c r="E15" s="105">
        <f>(D15/$D$8)</f>
        <v>0.022349661816758595</v>
      </c>
      <c r="F15" s="104">
        <v>309.9599999999999</v>
      </c>
      <c r="G15" s="103"/>
      <c r="H15" s="103">
        <f t="shared" si="9"/>
        <v>309.9599999999999</v>
      </c>
      <c r="I15" s="106">
        <f>(D15/H15-1)*100</f>
        <v>-19.98870822041553</v>
      </c>
      <c r="J15" s="104">
        <v>843.0659999999998</v>
      </c>
      <c r="K15" s="103"/>
      <c r="L15" s="103">
        <f t="shared" si="10"/>
        <v>843.0659999999998</v>
      </c>
      <c r="M15" s="105">
        <f>(L15/$L$8)</f>
        <v>0.025333261816793545</v>
      </c>
      <c r="N15" s="104">
        <v>720.8800000000001</v>
      </c>
      <c r="O15" s="103"/>
      <c r="P15" s="103">
        <f t="shared" si="11"/>
        <v>720.8800000000001</v>
      </c>
      <c r="Q15" s="102">
        <f>(L15/P15-1)*100</f>
        <v>16.949561646876</v>
      </c>
    </row>
    <row r="16" spans="1:17" s="96" customFormat="1" ht="16.5" customHeight="1">
      <c r="A16" s="107" t="s">
        <v>176</v>
      </c>
      <c r="B16" s="104">
        <v>227.489</v>
      </c>
      <c r="C16" s="103">
        <v>0</v>
      </c>
      <c r="D16" s="103">
        <f t="shared" si="8"/>
        <v>227.489</v>
      </c>
      <c r="E16" s="105">
        <f>(D16/$D$8)</f>
        <v>0.020500970621454565</v>
      </c>
      <c r="F16" s="104">
        <v>231.92900000000003</v>
      </c>
      <c r="G16" s="103"/>
      <c r="H16" s="103">
        <f t="shared" si="9"/>
        <v>231.92900000000003</v>
      </c>
      <c r="I16" s="106">
        <f>(D16/H16-1)*100</f>
        <v>-1.9143789694260005</v>
      </c>
      <c r="J16" s="104">
        <v>735.6780000000002</v>
      </c>
      <c r="K16" s="103"/>
      <c r="L16" s="103">
        <f t="shared" si="10"/>
        <v>735.6780000000002</v>
      </c>
      <c r="M16" s="105">
        <f>(L16/$L$8)</f>
        <v>0.022106363424518428</v>
      </c>
      <c r="N16" s="104">
        <v>737.3700000000003</v>
      </c>
      <c r="O16" s="103"/>
      <c r="P16" s="103">
        <f t="shared" si="11"/>
        <v>737.3700000000003</v>
      </c>
      <c r="Q16" s="102">
        <f>(L16/P16-1)*100</f>
        <v>-0.2294641767362493</v>
      </c>
    </row>
    <row r="17" spans="1:17" s="96" customFormat="1" ht="16.5" customHeight="1">
      <c r="A17" s="107" t="s">
        <v>164</v>
      </c>
      <c r="B17" s="104">
        <v>0</v>
      </c>
      <c r="C17" s="103">
        <v>193.26299999999998</v>
      </c>
      <c r="D17" s="103">
        <f t="shared" si="8"/>
        <v>193.26299999999998</v>
      </c>
      <c r="E17" s="105">
        <f>(D17/$D$8)</f>
        <v>0.01741657436277874</v>
      </c>
      <c r="F17" s="104"/>
      <c r="G17" s="103">
        <v>243.02599999999984</v>
      </c>
      <c r="H17" s="103">
        <f t="shared" si="9"/>
        <v>243.02599999999984</v>
      </c>
      <c r="I17" s="106">
        <f>(D17/H17-1)*100</f>
        <v>-20.476409931447627</v>
      </c>
      <c r="J17" s="104"/>
      <c r="K17" s="103">
        <v>799.3270000000007</v>
      </c>
      <c r="L17" s="103">
        <f t="shared" si="10"/>
        <v>799.3270000000007</v>
      </c>
      <c r="M17" s="105">
        <f>(L17/$L$8)</f>
        <v>0.024018950080103046</v>
      </c>
      <c r="N17" s="104"/>
      <c r="O17" s="103">
        <v>731.7720000000006</v>
      </c>
      <c r="P17" s="103">
        <f t="shared" si="11"/>
        <v>731.7720000000006</v>
      </c>
      <c r="Q17" s="102">
        <f>(L17/P17-1)*100</f>
        <v>9.231700584335023</v>
      </c>
    </row>
    <row r="18" spans="1:17" s="96" customFormat="1" ht="16.5" customHeight="1">
      <c r="A18" s="107" t="s">
        <v>177</v>
      </c>
      <c r="B18" s="104">
        <v>191.232</v>
      </c>
      <c r="C18" s="103">
        <v>0</v>
      </c>
      <c r="D18" s="103">
        <f t="shared" si="8"/>
        <v>191.232</v>
      </c>
      <c r="E18" s="105">
        <f aca="true" t="shared" si="12" ref="E18:E24">(D18/$D$8)</f>
        <v>0.017233543660933055</v>
      </c>
      <c r="F18" s="104">
        <v>431.49999999999994</v>
      </c>
      <c r="G18" s="103"/>
      <c r="H18" s="103">
        <f t="shared" si="9"/>
        <v>431.49999999999994</v>
      </c>
      <c r="I18" s="106">
        <f t="shared" si="3"/>
        <v>-55.68203939745076</v>
      </c>
      <c r="J18" s="104">
        <v>440.31100000000004</v>
      </c>
      <c r="K18" s="103"/>
      <c r="L18" s="103">
        <f t="shared" si="10"/>
        <v>440.31100000000004</v>
      </c>
      <c r="M18" s="105">
        <f aca="true" t="shared" si="13" ref="M18:M24">(L18/$L$8)</f>
        <v>0.013230890397447159</v>
      </c>
      <c r="N18" s="104">
        <v>838.8559999999999</v>
      </c>
      <c r="O18" s="103"/>
      <c r="P18" s="103">
        <f t="shared" si="11"/>
        <v>838.8559999999999</v>
      </c>
      <c r="Q18" s="102">
        <f t="shared" si="7"/>
        <v>-47.51053816149612</v>
      </c>
    </row>
    <row r="19" spans="1:17" s="96" customFormat="1" ht="16.5" customHeight="1">
      <c r="A19" s="481" t="s">
        <v>178</v>
      </c>
      <c r="B19" s="482">
        <v>183.20000000000005</v>
      </c>
      <c r="C19" s="483">
        <v>0</v>
      </c>
      <c r="D19" s="483">
        <f t="shared" si="8"/>
        <v>183.20000000000005</v>
      </c>
      <c r="E19" s="484">
        <f t="shared" si="12"/>
        <v>0.016509711756834296</v>
      </c>
      <c r="F19" s="482">
        <v>121.6</v>
      </c>
      <c r="G19" s="483"/>
      <c r="H19" s="483">
        <f t="shared" si="9"/>
        <v>121.6</v>
      </c>
      <c r="I19" s="485">
        <f aca="true" t="shared" si="14" ref="I19:I24">(D19/H19-1)*100</f>
        <v>50.657894736842145</v>
      </c>
      <c r="J19" s="482">
        <v>592.3999999999999</v>
      </c>
      <c r="K19" s="483"/>
      <c r="L19" s="483">
        <f t="shared" si="10"/>
        <v>592.3999999999999</v>
      </c>
      <c r="M19" s="484">
        <f t="shared" si="13"/>
        <v>0.017801007631986696</v>
      </c>
      <c r="N19" s="482">
        <v>535.6</v>
      </c>
      <c r="O19" s="483"/>
      <c r="P19" s="483">
        <f t="shared" si="11"/>
        <v>535.6</v>
      </c>
      <c r="Q19" s="486">
        <f aca="true" t="shared" si="15" ref="Q19:Q24">(L19/P19-1)*100</f>
        <v>10.604929051530965</v>
      </c>
    </row>
    <row r="20" spans="1:17" s="96" customFormat="1" ht="16.5" customHeight="1">
      <c r="A20" s="107" t="s">
        <v>179</v>
      </c>
      <c r="B20" s="104">
        <v>108.36399999999999</v>
      </c>
      <c r="C20" s="103">
        <v>0</v>
      </c>
      <c r="D20" s="103">
        <f t="shared" si="0"/>
        <v>108.36399999999999</v>
      </c>
      <c r="E20" s="105">
        <f t="shared" si="12"/>
        <v>0.00976560264638423</v>
      </c>
      <c r="F20" s="104">
        <v>22.400000000000002</v>
      </c>
      <c r="G20" s="103"/>
      <c r="H20" s="103">
        <f t="shared" si="2"/>
        <v>22.400000000000002</v>
      </c>
      <c r="I20" s="106">
        <f t="shared" si="14"/>
        <v>383.76785714285705</v>
      </c>
      <c r="J20" s="104">
        <v>462.9170000000001</v>
      </c>
      <c r="K20" s="103"/>
      <c r="L20" s="103">
        <f t="shared" si="4"/>
        <v>462.9170000000001</v>
      </c>
      <c r="M20" s="105">
        <f t="shared" si="13"/>
        <v>0.013910177329467234</v>
      </c>
      <c r="N20" s="104">
        <v>47.59999999999999</v>
      </c>
      <c r="O20" s="103"/>
      <c r="P20" s="103">
        <f t="shared" si="6"/>
        <v>47.59999999999999</v>
      </c>
      <c r="Q20" s="102">
        <f t="shared" si="15"/>
        <v>872.5147058823534</v>
      </c>
    </row>
    <row r="21" spans="1:17" s="96" customFormat="1" ht="16.5" customHeight="1">
      <c r="A21" s="107" t="s">
        <v>166</v>
      </c>
      <c r="B21" s="104">
        <v>0</v>
      </c>
      <c r="C21" s="103">
        <v>88.325</v>
      </c>
      <c r="D21" s="103">
        <f t="shared" si="0"/>
        <v>88.325</v>
      </c>
      <c r="E21" s="105">
        <f t="shared" si="12"/>
        <v>0.007959717745209547</v>
      </c>
      <c r="F21" s="104"/>
      <c r="G21" s="103">
        <v>40.29700000000001</v>
      </c>
      <c r="H21" s="103">
        <f t="shared" si="2"/>
        <v>40.29700000000001</v>
      </c>
      <c r="I21" s="106">
        <f t="shared" si="14"/>
        <v>119.18505099635203</v>
      </c>
      <c r="J21" s="104"/>
      <c r="K21" s="103">
        <v>214.06599999999997</v>
      </c>
      <c r="L21" s="103">
        <f t="shared" si="4"/>
        <v>214.06599999999997</v>
      </c>
      <c r="M21" s="105">
        <f t="shared" si="13"/>
        <v>0.006432462018482216</v>
      </c>
      <c r="N21" s="104"/>
      <c r="O21" s="103">
        <v>131.98499999999999</v>
      </c>
      <c r="P21" s="103">
        <f t="shared" si="6"/>
        <v>131.98499999999999</v>
      </c>
      <c r="Q21" s="102">
        <f t="shared" si="15"/>
        <v>62.18964276243513</v>
      </c>
    </row>
    <row r="22" spans="1:17" s="96" customFormat="1" ht="16.5" customHeight="1">
      <c r="A22" s="107" t="s">
        <v>161</v>
      </c>
      <c r="B22" s="104">
        <v>84.03299999999993</v>
      </c>
      <c r="C22" s="103">
        <v>0.396</v>
      </c>
      <c r="D22" s="103">
        <f t="shared" si="0"/>
        <v>84.42899999999993</v>
      </c>
      <c r="E22" s="105">
        <f t="shared" si="12"/>
        <v>0.007608616014834942</v>
      </c>
      <c r="F22" s="104">
        <v>147.25499999999994</v>
      </c>
      <c r="G22" s="103">
        <v>0.219</v>
      </c>
      <c r="H22" s="103">
        <f t="shared" si="2"/>
        <v>147.47399999999993</v>
      </c>
      <c r="I22" s="106">
        <f t="shared" si="14"/>
        <v>-42.74990845844015</v>
      </c>
      <c r="J22" s="104">
        <v>247.941</v>
      </c>
      <c r="K22" s="103">
        <v>0.645</v>
      </c>
      <c r="L22" s="103">
        <f t="shared" si="4"/>
        <v>248.586</v>
      </c>
      <c r="M22" s="105">
        <f t="shared" si="13"/>
        <v>0.0074697523349173634</v>
      </c>
      <c r="N22" s="104">
        <v>394.3779999999997</v>
      </c>
      <c r="O22" s="103">
        <v>1.2710000000000001</v>
      </c>
      <c r="P22" s="103">
        <f t="shared" si="6"/>
        <v>395.6489999999997</v>
      </c>
      <c r="Q22" s="102">
        <f t="shared" si="15"/>
        <v>-37.17006740823301</v>
      </c>
    </row>
    <row r="23" spans="1:17" s="96" customFormat="1" ht="16.5" customHeight="1">
      <c r="A23" s="107" t="s">
        <v>163</v>
      </c>
      <c r="B23" s="104">
        <v>56.60999999999999</v>
      </c>
      <c r="C23" s="103">
        <v>0</v>
      </c>
      <c r="D23" s="103">
        <f t="shared" si="0"/>
        <v>56.60999999999999</v>
      </c>
      <c r="E23" s="105">
        <f t="shared" si="12"/>
        <v>0.005101609075078543</v>
      </c>
      <c r="F23" s="104">
        <v>65.84799999999998</v>
      </c>
      <c r="G23" s="103"/>
      <c r="H23" s="103">
        <f t="shared" si="2"/>
        <v>65.84799999999998</v>
      </c>
      <c r="I23" s="106">
        <f t="shared" si="14"/>
        <v>-14.029279552909724</v>
      </c>
      <c r="J23" s="104">
        <v>159.50100000000003</v>
      </c>
      <c r="K23" s="103"/>
      <c r="L23" s="103">
        <f t="shared" si="4"/>
        <v>159.50100000000003</v>
      </c>
      <c r="M23" s="105">
        <f t="shared" si="13"/>
        <v>0.004792840172703429</v>
      </c>
      <c r="N23" s="104">
        <v>186.847</v>
      </c>
      <c r="O23" s="103"/>
      <c r="P23" s="103">
        <f t="shared" si="6"/>
        <v>186.847</v>
      </c>
      <c r="Q23" s="102">
        <f t="shared" si="15"/>
        <v>-14.63550391496785</v>
      </c>
    </row>
    <row r="24" spans="1:17" s="96" customFormat="1" ht="16.5" customHeight="1" thickBot="1">
      <c r="A24" s="101" t="s">
        <v>172</v>
      </c>
      <c r="B24" s="98">
        <v>36.494</v>
      </c>
      <c r="C24" s="97">
        <v>296.21600000000007</v>
      </c>
      <c r="D24" s="97">
        <f t="shared" si="0"/>
        <v>332.71000000000004</v>
      </c>
      <c r="E24" s="99">
        <f t="shared" si="12"/>
        <v>0.029983330778473462</v>
      </c>
      <c r="F24" s="98">
        <v>749.44</v>
      </c>
      <c r="G24" s="97">
        <v>445.089</v>
      </c>
      <c r="H24" s="97">
        <f t="shared" si="2"/>
        <v>1194.529</v>
      </c>
      <c r="I24" s="100">
        <f t="shared" si="14"/>
        <v>-72.14718102281317</v>
      </c>
      <c r="J24" s="98">
        <v>176.701</v>
      </c>
      <c r="K24" s="97">
        <v>952.4629999999997</v>
      </c>
      <c r="L24" s="97">
        <f t="shared" si="4"/>
        <v>1129.1639999999998</v>
      </c>
      <c r="M24" s="99">
        <f t="shared" si="13"/>
        <v>0.03393021097529478</v>
      </c>
      <c r="N24" s="98">
        <v>2052.726</v>
      </c>
      <c r="O24" s="97">
        <v>1222.6820000000002</v>
      </c>
      <c r="P24" s="97">
        <f t="shared" si="6"/>
        <v>3275.4080000000004</v>
      </c>
      <c r="Q24" s="437">
        <f t="shared" si="15"/>
        <v>-65.5260046992619</v>
      </c>
    </row>
    <row r="25" s="95" customFormat="1" ht="15">
      <c r="A25" s="121" t="s">
        <v>144</v>
      </c>
    </row>
    <row r="26" ht="15">
      <c r="A26" s="121" t="s">
        <v>40</v>
      </c>
    </row>
    <row r="27" ht="15">
      <c r="A27" s="93" t="s">
        <v>29</v>
      </c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5:Q65536 I25:I65536 Q3 I3">
    <cfRule type="cellIs" priority="8" dxfId="92" operator="lessThan" stopIfTrue="1">
      <formula>0</formula>
    </cfRule>
  </conditionalFormatting>
  <conditionalFormatting sqref="I8:I24 Q8:Q24">
    <cfRule type="cellIs" priority="9" dxfId="92" operator="lessThan" stopIfTrue="1">
      <formula>0</formula>
    </cfRule>
    <cfRule type="cellIs" priority="10" dxfId="94" operator="greaterThanOrEqual" stopIfTrue="1">
      <formula>0</formula>
    </cfRule>
  </conditionalFormatting>
  <conditionalFormatting sqref="I5 Q5">
    <cfRule type="cellIs" priority="1" dxfId="92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38"/>
  <sheetViews>
    <sheetView showGridLines="0" zoomScale="80" zoomScaleNormal="80" zoomScalePageLayoutView="0" workbookViewId="0" topLeftCell="A1">
      <selection activeCell="T10" sqref="T10:W36"/>
    </sheetView>
  </sheetViews>
  <sheetFormatPr defaultColWidth="8.00390625" defaultRowHeight="15"/>
  <cols>
    <col min="1" max="1" width="24.8515625" style="128" customWidth="1"/>
    <col min="2" max="2" width="10.57421875" style="128" bestFit="1" customWidth="1"/>
    <col min="3" max="3" width="12.421875" style="128" bestFit="1" customWidth="1"/>
    <col min="4" max="4" width="9.57421875" style="128" bestFit="1" customWidth="1"/>
    <col min="5" max="5" width="11.7109375" style="128" bestFit="1" customWidth="1"/>
    <col min="6" max="6" width="11.7109375" style="128" customWidth="1"/>
    <col min="7" max="7" width="10.7109375" style="128" customWidth="1"/>
    <col min="8" max="8" width="10.421875" style="128" bestFit="1" customWidth="1"/>
    <col min="9" max="9" width="11.7109375" style="128" bestFit="1" customWidth="1"/>
    <col min="10" max="10" width="9.57421875" style="128" bestFit="1" customWidth="1"/>
    <col min="11" max="11" width="11.7109375" style="128" bestFit="1" customWidth="1"/>
    <col min="12" max="12" width="10.8515625" style="128" customWidth="1"/>
    <col min="13" max="13" width="9.421875" style="128" customWidth="1"/>
    <col min="14" max="14" width="11.140625" style="128" customWidth="1"/>
    <col min="15" max="15" width="12.421875" style="128" bestFit="1" customWidth="1"/>
    <col min="16" max="16" width="9.421875" style="128" customWidth="1"/>
    <col min="17" max="17" width="10.57421875" style="128" bestFit="1" customWidth="1"/>
    <col min="18" max="18" width="12.7109375" style="128" bestFit="1" customWidth="1"/>
    <col min="19" max="19" width="10.140625" style="128" customWidth="1"/>
    <col min="20" max="21" width="11.140625" style="128" bestFit="1" customWidth="1"/>
    <col min="22" max="23" width="10.28125" style="128" customWidth="1"/>
    <col min="24" max="24" width="12.7109375" style="128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1" t="s">
        <v>28</v>
      </c>
      <c r="Y1" s="572"/>
    </row>
    <row r="2" ht="5.25" customHeight="1" thickBot="1"/>
    <row r="3" spans="1:25" ht="24" customHeight="1" thickTop="1">
      <c r="A3" s="573" t="s">
        <v>46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5"/>
    </row>
    <row r="4" spans="1:25" ht="21" customHeight="1" thickBot="1">
      <c r="A4" s="587" t="s">
        <v>45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</row>
    <row r="5" spans="1:25" s="174" customFormat="1" ht="19.5" customHeight="1" thickBot="1" thickTop="1">
      <c r="A5" s="576" t="s">
        <v>44</v>
      </c>
      <c r="B5" s="591" t="s">
        <v>36</v>
      </c>
      <c r="C5" s="592"/>
      <c r="D5" s="592"/>
      <c r="E5" s="592"/>
      <c r="F5" s="592"/>
      <c r="G5" s="592"/>
      <c r="H5" s="592"/>
      <c r="I5" s="592"/>
      <c r="J5" s="593"/>
      <c r="K5" s="593"/>
      <c r="L5" s="593"/>
      <c r="M5" s="594"/>
      <c r="N5" s="595" t="s">
        <v>35</v>
      </c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4"/>
    </row>
    <row r="6" spans="1:25" s="173" customFormat="1" ht="26.25" customHeight="1" thickBot="1">
      <c r="A6" s="577"/>
      <c r="B6" s="583" t="s">
        <v>151</v>
      </c>
      <c r="C6" s="584"/>
      <c r="D6" s="584"/>
      <c r="E6" s="584"/>
      <c r="F6" s="585"/>
      <c r="G6" s="580" t="s">
        <v>34</v>
      </c>
      <c r="H6" s="583" t="s">
        <v>151</v>
      </c>
      <c r="I6" s="584"/>
      <c r="J6" s="584"/>
      <c r="K6" s="584"/>
      <c r="L6" s="585"/>
      <c r="M6" s="580" t="s">
        <v>33</v>
      </c>
      <c r="N6" s="590" t="s">
        <v>153</v>
      </c>
      <c r="O6" s="584"/>
      <c r="P6" s="584"/>
      <c r="Q6" s="584"/>
      <c r="R6" s="584"/>
      <c r="S6" s="580" t="s">
        <v>34</v>
      </c>
      <c r="T6" s="590" t="s">
        <v>154</v>
      </c>
      <c r="U6" s="584"/>
      <c r="V6" s="584"/>
      <c r="W6" s="584"/>
      <c r="X6" s="584"/>
      <c r="Y6" s="580" t="s">
        <v>33</v>
      </c>
    </row>
    <row r="7" spans="1:25" s="168" customFormat="1" ht="26.25" customHeight="1">
      <c r="A7" s="578"/>
      <c r="B7" s="563" t="s">
        <v>22</v>
      </c>
      <c r="C7" s="564"/>
      <c r="D7" s="565" t="s">
        <v>21</v>
      </c>
      <c r="E7" s="566"/>
      <c r="F7" s="567" t="s">
        <v>17</v>
      </c>
      <c r="G7" s="581"/>
      <c r="H7" s="563" t="s">
        <v>22</v>
      </c>
      <c r="I7" s="564"/>
      <c r="J7" s="565" t="s">
        <v>21</v>
      </c>
      <c r="K7" s="566"/>
      <c r="L7" s="567" t="s">
        <v>17</v>
      </c>
      <c r="M7" s="581"/>
      <c r="N7" s="564" t="s">
        <v>22</v>
      </c>
      <c r="O7" s="564"/>
      <c r="P7" s="569" t="s">
        <v>21</v>
      </c>
      <c r="Q7" s="564"/>
      <c r="R7" s="567" t="s">
        <v>17</v>
      </c>
      <c r="S7" s="581"/>
      <c r="T7" s="570" t="s">
        <v>22</v>
      </c>
      <c r="U7" s="566"/>
      <c r="V7" s="565" t="s">
        <v>21</v>
      </c>
      <c r="W7" s="586"/>
      <c r="X7" s="567" t="s">
        <v>17</v>
      </c>
      <c r="Y7" s="581"/>
    </row>
    <row r="8" spans="1:25" s="168" customFormat="1" ht="31.5" thickBot="1">
      <c r="A8" s="579"/>
      <c r="B8" s="171" t="s">
        <v>19</v>
      </c>
      <c r="C8" s="169" t="s">
        <v>18</v>
      </c>
      <c r="D8" s="170" t="s">
        <v>19</v>
      </c>
      <c r="E8" s="169" t="s">
        <v>18</v>
      </c>
      <c r="F8" s="568"/>
      <c r="G8" s="582"/>
      <c r="H8" s="171" t="s">
        <v>19</v>
      </c>
      <c r="I8" s="169" t="s">
        <v>18</v>
      </c>
      <c r="J8" s="170" t="s">
        <v>19</v>
      </c>
      <c r="K8" s="169" t="s">
        <v>18</v>
      </c>
      <c r="L8" s="568"/>
      <c r="M8" s="582"/>
      <c r="N8" s="172" t="s">
        <v>19</v>
      </c>
      <c r="O8" s="169" t="s">
        <v>18</v>
      </c>
      <c r="P8" s="170" t="s">
        <v>19</v>
      </c>
      <c r="Q8" s="169" t="s">
        <v>18</v>
      </c>
      <c r="R8" s="568"/>
      <c r="S8" s="582"/>
      <c r="T8" s="171" t="s">
        <v>19</v>
      </c>
      <c r="U8" s="169" t="s">
        <v>18</v>
      </c>
      <c r="V8" s="170" t="s">
        <v>19</v>
      </c>
      <c r="W8" s="169" t="s">
        <v>18</v>
      </c>
      <c r="X8" s="568"/>
      <c r="Y8" s="582"/>
    </row>
    <row r="9" spans="1:25" s="157" customFormat="1" ht="18" customHeight="1" thickBot="1" thickTop="1">
      <c r="A9" s="167" t="s">
        <v>24</v>
      </c>
      <c r="B9" s="166">
        <f>SUM(B10:B36)</f>
        <v>354569</v>
      </c>
      <c r="C9" s="160">
        <f>SUM(C10:C36)</f>
        <v>311654</v>
      </c>
      <c r="D9" s="161">
        <f>SUM(D10:D36)</f>
        <v>4571</v>
      </c>
      <c r="E9" s="160">
        <f>SUM(E10:E36)</f>
        <v>4455</v>
      </c>
      <c r="F9" s="159">
        <f aca="true" t="shared" si="0" ref="F9:F36">SUM(B9:E9)</f>
        <v>675249</v>
      </c>
      <c r="G9" s="163">
        <f aca="true" t="shared" si="1" ref="G9:G36">F9/$F$9</f>
        <v>1</v>
      </c>
      <c r="H9" s="162">
        <f>SUM(H10:H36)</f>
        <v>314816</v>
      </c>
      <c r="I9" s="160">
        <f>SUM(I10:I36)</f>
        <v>274855</v>
      </c>
      <c r="J9" s="161">
        <f>SUM(J10:J36)</f>
        <v>4317</v>
      </c>
      <c r="K9" s="160">
        <f>SUM(K10:K36)</f>
        <v>3049</v>
      </c>
      <c r="L9" s="159">
        <f aca="true" t="shared" si="2" ref="L9:L36">SUM(H9:K9)</f>
        <v>597037</v>
      </c>
      <c r="M9" s="165">
        <f aca="true" t="shared" si="3" ref="M9:M36">IF(ISERROR(F9/L9-1),"         /0",(F9/L9-1))</f>
        <v>0.13100025626552458</v>
      </c>
      <c r="N9" s="164">
        <f>SUM(N10:N36)</f>
        <v>1045454</v>
      </c>
      <c r="O9" s="160">
        <f>SUM(O10:O36)</f>
        <v>977280</v>
      </c>
      <c r="P9" s="161">
        <f>SUM(P10:P36)</f>
        <v>13932</v>
      </c>
      <c r="Q9" s="160">
        <f>SUM(Q10:Q36)</f>
        <v>14607</v>
      </c>
      <c r="R9" s="159">
        <f aca="true" t="shared" si="4" ref="R9:R36">SUM(N9:Q9)</f>
        <v>2051273</v>
      </c>
      <c r="S9" s="163">
        <f aca="true" t="shared" si="5" ref="S9:S36">R9/$R$9</f>
        <v>1</v>
      </c>
      <c r="T9" s="162">
        <f>SUM(T10:T36)</f>
        <v>934546</v>
      </c>
      <c r="U9" s="160">
        <f>SUM(U10:U36)</f>
        <v>852616</v>
      </c>
      <c r="V9" s="161">
        <f>SUM(V10:V36)</f>
        <v>10561</v>
      </c>
      <c r="W9" s="160">
        <f>SUM(W10:W36)</f>
        <v>8641</v>
      </c>
      <c r="X9" s="159">
        <f aca="true" t="shared" si="6" ref="X9:X36">SUM(T9:W9)</f>
        <v>1806364</v>
      </c>
      <c r="Y9" s="158">
        <f>IF(ISERROR(R9/X9-1),"         /0",(R9/X9-1))</f>
        <v>0.13558120068823332</v>
      </c>
    </row>
    <row r="10" spans="1:25" ht="19.5" customHeight="1" thickTop="1">
      <c r="A10" s="156" t="s">
        <v>157</v>
      </c>
      <c r="B10" s="154">
        <v>124147</v>
      </c>
      <c r="C10" s="150">
        <v>112363</v>
      </c>
      <c r="D10" s="151">
        <v>3276</v>
      </c>
      <c r="E10" s="150">
        <v>3083</v>
      </c>
      <c r="F10" s="149">
        <f t="shared" si="0"/>
        <v>242869</v>
      </c>
      <c r="G10" s="153">
        <f t="shared" si="1"/>
        <v>0.35967324646167564</v>
      </c>
      <c r="H10" s="152">
        <v>119351</v>
      </c>
      <c r="I10" s="150">
        <v>104202</v>
      </c>
      <c r="J10" s="151">
        <v>744</v>
      </c>
      <c r="K10" s="150">
        <v>307</v>
      </c>
      <c r="L10" s="149">
        <f t="shared" si="2"/>
        <v>224604</v>
      </c>
      <c r="M10" s="155">
        <f t="shared" si="3"/>
        <v>0.08132090256629443</v>
      </c>
      <c r="N10" s="154">
        <v>365072</v>
      </c>
      <c r="O10" s="150">
        <v>350146</v>
      </c>
      <c r="P10" s="151">
        <v>10636</v>
      </c>
      <c r="Q10" s="150">
        <v>10846</v>
      </c>
      <c r="R10" s="149">
        <f t="shared" si="4"/>
        <v>736700</v>
      </c>
      <c r="S10" s="153">
        <f t="shared" si="5"/>
        <v>0.3591428347177582</v>
      </c>
      <c r="T10" s="152">
        <v>345204</v>
      </c>
      <c r="U10" s="150">
        <v>314954</v>
      </c>
      <c r="V10" s="151">
        <v>2130</v>
      </c>
      <c r="W10" s="150">
        <v>1185</v>
      </c>
      <c r="X10" s="149">
        <f t="shared" si="6"/>
        <v>663473</v>
      </c>
      <c r="Y10" s="148">
        <f aca="true" t="shared" si="7" ref="Y10:Y36">IF(ISERROR(R10/X10-1),"         /0",IF(R10/X10&gt;5,"  *  ",(R10/X10-1)))</f>
        <v>0.11036922376645308</v>
      </c>
    </row>
    <row r="11" spans="1:25" ht="19.5" customHeight="1">
      <c r="A11" s="147" t="s">
        <v>160</v>
      </c>
      <c r="B11" s="145">
        <v>51772</v>
      </c>
      <c r="C11" s="141">
        <v>45183</v>
      </c>
      <c r="D11" s="142">
        <v>553</v>
      </c>
      <c r="E11" s="141">
        <v>551</v>
      </c>
      <c r="F11" s="140">
        <f t="shared" si="0"/>
        <v>98059</v>
      </c>
      <c r="G11" s="144">
        <f t="shared" si="1"/>
        <v>0.14521902290858632</v>
      </c>
      <c r="H11" s="143">
        <v>49025</v>
      </c>
      <c r="I11" s="141">
        <v>44531</v>
      </c>
      <c r="J11" s="142">
        <v>403</v>
      </c>
      <c r="K11" s="141">
        <v>94</v>
      </c>
      <c r="L11" s="140">
        <f t="shared" si="2"/>
        <v>94053</v>
      </c>
      <c r="M11" s="146">
        <f t="shared" si="3"/>
        <v>0.0425930060710451</v>
      </c>
      <c r="N11" s="145">
        <v>158328</v>
      </c>
      <c r="O11" s="141">
        <v>145195</v>
      </c>
      <c r="P11" s="142">
        <v>942</v>
      </c>
      <c r="Q11" s="141">
        <v>1182</v>
      </c>
      <c r="R11" s="140">
        <f t="shared" si="4"/>
        <v>305647</v>
      </c>
      <c r="S11" s="144">
        <f t="shared" si="5"/>
        <v>0.14900356997825254</v>
      </c>
      <c r="T11" s="143">
        <v>151731</v>
      </c>
      <c r="U11" s="141">
        <v>135350</v>
      </c>
      <c r="V11" s="142">
        <v>1252</v>
      </c>
      <c r="W11" s="141">
        <v>1395</v>
      </c>
      <c r="X11" s="140">
        <f t="shared" si="6"/>
        <v>289728</v>
      </c>
      <c r="Y11" s="139">
        <f t="shared" si="7"/>
        <v>0.05494463772918046</v>
      </c>
    </row>
    <row r="12" spans="1:25" ht="19.5" customHeight="1">
      <c r="A12" s="147" t="s">
        <v>180</v>
      </c>
      <c r="B12" s="145">
        <v>23269</v>
      </c>
      <c r="C12" s="141">
        <v>21163</v>
      </c>
      <c r="D12" s="142">
        <v>0</v>
      </c>
      <c r="E12" s="141">
        <v>0</v>
      </c>
      <c r="F12" s="140">
        <f aca="true" t="shared" si="8" ref="F12:F22">SUM(B12:E12)</f>
        <v>44432</v>
      </c>
      <c r="G12" s="144">
        <f t="shared" si="1"/>
        <v>0.06580091195988443</v>
      </c>
      <c r="H12" s="143">
        <v>13875</v>
      </c>
      <c r="I12" s="141">
        <v>13570</v>
      </c>
      <c r="J12" s="142"/>
      <c r="K12" s="141"/>
      <c r="L12" s="140">
        <f aca="true" t="shared" si="9" ref="L12:L22">SUM(H12:K12)</f>
        <v>27445</v>
      </c>
      <c r="M12" s="146">
        <f aca="true" t="shared" si="10" ref="M12:M22">IF(ISERROR(F12/L12-1),"         /0",(F12/L12-1))</f>
        <v>0.6189469848788487</v>
      </c>
      <c r="N12" s="145">
        <v>66627</v>
      </c>
      <c r="O12" s="141">
        <v>63853</v>
      </c>
      <c r="P12" s="142"/>
      <c r="Q12" s="141"/>
      <c r="R12" s="140">
        <f aca="true" t="shared" si="11" ref="R12:R22">SUM(N12:Q12)</f>
        <v>130480</v>
      </c>
      <c r="S12" s="144">
        <f t="shared" si="5"/>
        <v>0.06360928067595098</v>
      </c>
      <c r="T12" s="143">
        <v>38546</v>
      </c>
      <c r="U12" s="141">
        <v>36299</v>
      </c>
      <c r="V12" s="142"/>
      <c r="W12" s="141"/>
      <c r="X12" s="140">
        <f aca="true" t="shared" si="12" ref="X12:X22">SUM(T12:W12)</f>
        <v>74845</v>
      </c>
      <c r="Y12" s="139">
        <f aca="true" t="shared" si="13" ref="Y12:Y22">IF(ISERROR(R12/X12-1),"         /0",IF(R12/X12&gt;5,"  *  ",(R12/X12-1)))</f>
        <v>0.7433362282049569</v>
      </c>
    </row>
    <row r="13" spans="1:25" ht="19.5" customHeight="1">
      <c r="A13" s="147" t="s">
        <v>181</v>
      </c>
      <c r="B13" s="145">
        <v>20811</v>
      </c>
      <c r="C13" s="141">
        <v>18113</v>
      </c>
      <c r="D13" s="142">
        <v>0</v>
      </c>
      <c r="E13" s="141">
        <v>0</v>
      </c>
      <c r="F13" s="140">
        <f>SUM(B13:E13)</f>
        <v>38924</v>
      </c>
      <c r="G13" s="144">
        <f>F13/$F$9</f>
        <v>0.057643920983222484</v>
      </c>
      <c r="H13" s="143">
        <v>21794</v>
      </c>
      <c r="I13" s="141">
        <v>17931</v>
      </c>
      <c r="J13" s="142"/>
      <c r="K13" s="141"/>
      <c r="L13" s="140">
        <f>SUM(H13:K13)</f>
        <v>39725</v>
      </c>
      <c r="M13" s="146">
        <f>IF(ISERROR(F13/L13-1),"         /0",(F13/L13-1))</f>
        <v>-0.020163624921334167</v>
      </c>
      <c r="N13" s="145">
        <v>62109</v>
      </c>
      <c r="O13" s="141">
        <v>57720</v>
      </c>
      <c r="P13" s="142"/>
      <c r="Q13" s="141"/>
      <c r="R13" s="140">
        <f>SUM(N13:Q13)</f>
        <v>119829</v>
      </c>
      <c r="S13" s="144">
        <f>R13/$R$9</f>
        <v>0.05841689526455036</v>
      </c>
      <c r="T13" s="143">
        <v>61264</v>
      </c>
      <c r="U13" s="141">
        <v>57202</v>
      </c>
      <c r="V13" s="142"/>
      <c r="W13" s="141"/>
      <c r="X13" s="140">
        <f>SUM(T13:W13)</f>
        <v>118466</v>
      </c>
      <c r="Y13" s="139">
        <f>IF(ISERROR(R13/X13-1),"         /0",IF(R13/X13&gt;5,"  *  ",(R13/X13-1)))</f>
        <v>0.011505410835176422</v>
      </c>
    </row>
    <row r="14" spans="1:25" ht="19.5" customHeight="1">
      <c r="A14" s="147" t="s">
        <v>182</v>
      </c>
      <c r="B14" s="145">
        <v>12355</v>
      </c>
      <c r="C14" s="141">
        <v>10734</v>
      </c>
      <c r="D14" s="142">
        <v>0</v>
      </c>
      <c r="E14" s="141">
        <v>0</v>
      </c>
      <c r="F14" s="140">
        <f t="shared" si="8"/>
        <v>23089</v>
      </c>
      <c r="G14" s="144">
        <f aca="true" t="shared" si="14" ref="G14:G19">F14/$F$9</f>
        <v>0.034193312392909875</v>
      </c>
      <c r="H14" s="143">
        <v>9684</v>
      </c>
      <c r="I14" s="141">
        <v>8540</v>
      </c>
      <c r="J14" s="142"/>
      <c r="K14" s="141"/>
      <c r="L14" s="140">
        <f t="shared" si="9"/>
        <v>18224</v>
      </c>
      <c r="M14" s="146">
        <f t="shared" si="10"/>
        <v>0.2669556628621599</v>
      </c>
      <c r="N14" s="145">
        <v>33244</v>
      </c>
      <c r="O14" s="141">
        <v>30034</v>
      </c>
      <c r="P14" s="142"/>
      <c r="Q14" s="141"/>
      <c r="R14" s="140">
        <f t="shared" si="11"/>
        <v>63278</v>
      </c>
      <c r="S14" s="144">
        <f aca="true" t="shared" si="15" ref="S14:S19">R14/$R$9</f>
        <v>0.03084816111751093</v>
      </c>
      <c r="T14" s="143">
        <v>9684</v>
      </c>
      <c r="U14" s="141">
        <v>8540</v>
      </c>
      <c r="V14" s="142"/>
      <c r="W14" s="141"/>
      <c r="X14" s="140">
        <f t="shared" si="12"/>
        <v>18224</v>
      </c>
      <c r="Y14" s="139">
        <f t="shared" si="13"/>
        <v>2.4722344161545213</v>
      </c>
    </row>
    <row r="15" spans="1:25" ht="19.5" customHeight="1">
      <c r="A15" s="147" t="s">
        <v>183</v>
      </c>
      <c r="B15" s="145">
        <v>12387</v>
      </c>
      <c r="C15" s="141">
        <v>10538</v>
      </c>
      <c r="D15" s="142">
        <v>0</v>
      </c>
      <c r="E15" s="141">
        <v>0</v>
      </c>
      <c r="F15" s="140">
        <f t="shared" si="8"/>
        <v>22925</v>
      </c>
      <c r="G15" s="144">
        <f t="shared" si="14"/>
        <v>0.03395043902323439</v>
      </c>
      <c r="H15" s="143">
        <v>10374</v>
      </c>
      <c r="I15" s="141">
        <v>8653</v>
      </c>
      <c r="J15" s="142"/>
      <c r="K15" s="141"/>
      <c r="L15" s="140">
        <f t="shared" si="9"/>
        <v>19027</v>
      </c>
      <c r="M15" s="146">
        <f t="shared" si="10"/>
        <v>0.2048667682766594</v>
      </c>
      <c r="N15" s="145">
        <v>36557</v>
      </c>
      <c r="O15" s="141">
        <v>34743</v>
      </c>
      <c r="P15" s="142"/>
      <c r="Q15" s="141"/>
      <c r="R15" s="140">
        <f t="shared" si="11"/>
        <v>71300</v>
      </c>
      <c r="S15" s="144">
        <f t="shared" si="15"/>
        <v>0.03475890337366114</v>
      </c>
      <c r="T15" s="143">
        <v>32318</v>
      </c>
      <c r="U15" s="141">
        <v>29929</v>
      </c>
      <c r="V15" s="142"/>
      <c r="W15" s="141"/>
      <c r="X15" s="140">
        <f t="shared" si="12"/>
        <v>62247</v>
      </c>
      <c r="Y15" s="139">
        <f t="shared" si="13"/>
        <v>0.14543672787443573</v>
      </c>
    </row>
    <row r="16" spans="1:25" ht="19.5" customHeight="1">
      <c r="A16" s="147" t="s">
        <v>184</v>
      </c>
      <c r="B16" s="145">
        <v>11512</v>
      </c>
      <c r="C16" s="141">
        <v>9434</v>
      </c>
      <c r="D16" s="142">
        <v>0</v>
      </c>
      <c r="E16" s="141">
        <v>0</v>
      </c>
      <c r="F16" s="140">
        <f t="shared" si="8"/>
        <v>20946</v>
      </c>
      <c r="G16" s="144">
        <f t="shared" si="14"/>
        <v>0.03101966830013817</v>
      </c>
      <c r="H16" s="143">
        <v>8147</v>
      </c>
      <c r="I16" s="141">
        <v>7562</v>
      </c>
      <c r="J16" s="142"/>
      <c r="K16" s="141"/>
      <c r="L16" s="140">
        <f t="shared" si="9"/>
        <v>15709</v>
      </c>
      <c r="M16" s="146">
        <f t="shared" si="10"/>
        <v>0.33337577185053147</v>
      </c>
      <c r="N16" s="145">
        <v>34108</v>
      </c>
      <c r="O16" s="141">
        <v>30519</v>
      </c>
      <c r="P16" s="142"/>
      <c r="Q16" s="141"/>
      <c r="R16" s="140">
        <f t="shared" si="11"/>
        <v>64627</v>
      </c>
      <c r="S16" s="144">
        <f t="shared" si="15"/>
        <v>0.0315058015193492</v>
      </c>
      <c r="T16" s="143">
        <v>23660</v>
      </c>
      <c r="U16" s="141">
        <v>23275</v>
      </c>
      <c r="V16" s="142">
        <v>147</v>
      </c>
      <c r="W16" s="141">
        <v>146</v>
      </c>
      <c r="X16" s="140">
        <f t="shared" si="12"/>
        <v>47228</v>
      </c>
      <c r="Y16" s="139">
        <f t="shared" si="13"/>
        <v>0.36840433641060377</v>
      </c>
    </row>
    <row r="17" spans="1:25" ht="19.5" customHeight="1">
      <c r="A17" s="147" t="s">
        <v>185</v>
      </c>
      <c r="B17" s="145">
        <v>10302</v>
      </c>
      <c r="C17" s="141">
        <v>8386</v>
      </c>
      <c r="D17" s="142">
        <v>0</v>
      </c>
      <c r="E17" s="141">
        <v>0</v>
      </c>
      <c r="F17" s="140">
        <f t="shared" si="8"/>
        <v>18688</v>
      </c>
      <c r="G17" s="144">
        <f t="shared" si="14"/>
        <v>0.02767571666155744</v>
      </c>
      <c r="H17" s="143">
        <v>9668</v>
      </c>
      <c r="I17" s="141">
        <v>7969</v>
      </c>
      <c r="J17" s="142"/>
      <c r="K17" s="141"/>
      <c r="L17" s="140">
        <f t="shared" si="9"/>
        <v>17637</v>
      </c>
      <c r="M17" s="146">
        <f t="shared" si="10"/>
        <v>0.059590633327663456</v>
      </c>
      <c r="N17" s="145">
        <v>31318</v>
      </c>
      <c r="O17" s="141">
        <v>27991</v>
      </c>
      <c r="P17" s="142"/>
      <c r="Q17" s="141"/>
      <c r="R17" s="140">
        <f t="shared" si="11"/>
        <v>59309</v>
      </c>
      <c r="S17" s="144">
        <f t="shared" si="15"/>
        <v>0.028913265079782164</v>
      </c>
      <c r="T17" s="143">
        <v>27484</v>
      </c>
      <c r="U17" s="141">
        <v>23485</v>
      </c>
      <c r="V17" s="142"/>
      <c r="W17" s="141"/>
      <c r="X17" s="140">
        <f t="shared" si="12"/>
        <v>50969</v>
      </c>
      <c r="Y17" s="139">
        <f t="shared" si="13"/>
        <v>0.16362887245188262</v>
      </c>
    </row>
    <row r="18" spans="1:25" ht="19.5" customHeight="1">
      <c r="A18" s="147" t="s">
        <v>186</v>
      </c>
      <c r="B18" s="145">
        <v>9720</v>
      </c>
      <c r="C18" s="141">
        <v>7864</v>
      </c>
      <c r="D18" s="142">
        <v>0</v>
      </c>
      <c r="E18" s="141">
        <v>0</v>
      </c>
      <c r="F18" s="140">
        <f t="shared" si="8"/>
        <v>17584</v>
      </c>
      <c r="G18" s="144">
        <f t="shared" si="14"/>
        <v>0.026040764221790778</v>
      </c>
      <c r="H18" s="143">
        <v>3883</v>
      </c>
      <c r="I18" s="141">
        <v>3203</v>
      </c>
      <c r="J18" s="142"/>
      <c r="K18" s="141"/>
      <c r="L18" s="140">
        <f t="shared" si="9"/>
        <v>7086</v>
      </c>
      <c r="M18" s="146">
        <f t="shared" si="10"/>
        <v>1.4815128422241037</v>
      </c>
      <c r="N18" s="145">
        <v>27450</v>
      </c>
      <c r="O18" s="141">
        <v>25938</v>
      </c>
      <c r="P18" s="142"/>
      <c r="Q18" s="141"/>
      <c r="R18" s="140">
        <f t="shared" si="11"/>
        <v>53388</v>
      </c>
      <c r="S18" s="144">
        <f t="shared" si="15"/>
        <v>0.02602676484309987</v>
      </c>
      <c r="T18" s="143">
        <v>11017</v>
      </c>
      <c r="U18" s="141">
        <v>10843</v>
      </c>
      <c r="V18" s="142"/>
      <c r="W18" s="141"/>
      <c r="X18" s="140">
        <f t="shared" si="12"/>
        <v>21860</v>
      </c>
      <c r="Y18" s="139">
        <f t="shared" si="13"/>
        <v>1.4422689844464776</v>
      </c>
    </row>
    <row r="19" spans="1:25" ht="19.5" customHeight="1">
      <c r="A19" s="147" t="s">
        <v>187</v>
      </c>
      <c r="B19" s="145">
        <v>8494</v>
      </c>
      <c r="C19" s="141">
        <v>7264</v>
      </c>
      <c r="D19" s="142">
        <v>0</v>
      </c>
      <c r="E19" s="141">
        <v>0</v>
      </c>
      <c r="F19" s="140">
        <f t="shared" si="8"/>
        <v>15758</v>
      </c>
      <c r="G19" s="144">
        <f t="shared" si="14"/>
        <v>0.02333657658137961</v>
      </c>
      <c r="H19" s="143">
        <v>12404</v>
      </c>
      <c r="I19" s="141">
        <v>9616</v>
      </c>
      <c r="J19" s="142"/>
      <c r="K19" s="141"/>
      <c r="L19" s="140">
        <f t="shared" si="9"/>
        <v>22020</v>
      </c>
      <c r="M19" s="146">
        <f t="shared" si="10"/>
        <v>-0.28437783832879204</v>
      </c>
      <c r="N19" s="145">
        <v>28574</v>
      </c>
      <c r="O19" s="141">
        <v>24831</v>
      </c>
      <c r="P19" s="142"/>
      <c r="Q19" s="141"/>
      <c r="R19" s="140">
        <f t="shared" si="11"/>
        <v>53405</v>
      </c>
      <c r="S19" s="144">
        <f t="shared" si="15"/>
        <v>0.026035052379668626</v>
      </c>
      <c r="T19" s="143">
        <v>39760</v>
      </c>
      <c r="U19" s="141">
        <v>34434</v>
      </c>
      <c r="V19" s="142"/>
      <c r="W19" s="141"/>
      <c r="X19" s="140">
        <f t="shared" si="12"/>
        <v>74194</v>
      </c>
      <c r="Y19" s="139">
        <f t="shared" si="13"/>
        <v>-0.28019785966520205</v>
      </c>
    </row>
    <row r="20" spans="1:25" ht="19.5" customHeight="1">
      <c r="A20" s="147" t="s">
        <v>188</v>
      </c>
      <c r="B20" s="145">
        <v>8693</v>
      </c>
      <c r="C20" s="141">
        <v>6699</v>
      </c>
      <c r="D20" s="142">
        <v>0</v>
      </c>
      <c r="E20" s="141">
        <v>0</v>
      </c>
      <c r="F20" s="140">
        <f t="shared" si="8"/>
        <v>15392</v>
      </c>
      <c r="G20" s="144">
        <f t="shared" si="1"/>
        <v>0.022794554305152617</v>
      </c>
      <c r="H20" s="143">
        <v>6273</v>
      </c>
      <c r="I20" s="141">
        <v>5311</v>
      </c>
      <c r="J20" s="142"/>
      <c r="K20" s="141"/>
      <c r="L20" s="140">
        <f t="shared" si="9"/>
        <v>11584</v>
      </c>
      <c r="M20" s="146">
        <f t="shared" si="10"/>
        <v>0.3287292817679559</v>
      </c>
      <c r="N20" s="145">
        <v>22288</v>
      </c>
      <c r="O20" s="141">
        <v>18618</v>
      </c>
      <c r="P20" s="142"/>
      <c r="Q20" s="141"/>
      <c r="R20" s="140">
        <f t="shared" si="11"/>
        <v>40906</v>
      </c>
      <c r="S20" s="144">
        <f t="shared" si="5"/>
        <v>0.019941762993029206</v>
      </c>
      <c r="T20" s="143">
        <v>17092</v>
      </c>
      <c r="U20" s="141">
        <v>14694</v>
      </c>
      <c r="V20" s="142"/>
      <c r="W20" s="141"/>
      <c r="X20" s="140">
        <f t="shared" si="12"/>
        <v>31786</v>
      </c>
      <c r="Y20" s="139">
        <f t="shared" si="13"/>
        <v>0.28691876926948967</v>
      </c>
    </row>
    <row r="21" spans="1:25" ht="19.5" customHeight="1">
      <c r="A21" s="147" t="s">
        <v>189</v>
      </c>
      <c r="B21" s="145">
        <v>6425</v>
      </c>
      <c r="C21" s="141">
        <v>6352</v>
      </c>
      <c r="D21" s="142">
        <v>0</v>
      </c>
      <c r="E21" s="141">
        <v>0</v>
      </c>
      <c r="F21" s="140">
        <f t="shared" si="8"/>
        <v>12777</v>
      </c>
      <c r="G21" s="144">
        <f t="shared" si="1"/>
        <v>0.018921908806973427</v>
      </c>
      <c r="H21" s="143">
        <v>6352</v>
      </c>
      <c r="I21" s="141">
        <v>4950</v>
      </c>
      <c r="J21" s="142"/>
      <c r="K21" s="141"/>
      <c r="L21" s="140">
        <f t="shared" si="9"/>
        <v>11302</v>
      </c>
      <c r="M21" s="146">
        <f t="shared" si="10"/>
        <v>0.13050787471244019</v>
      </c>
      <c r="N21" s="145">
        <v>19168</v>
      </c>
      <c r="O21" s="141">
        <v>17455</v>
      </c>
      <c r="P21" s="142"/>
      <c r="Q21" s="141"/>
      <c r="R21" s="140">
        <f t="shared" si="11"/>
        <v>36623</v>
      </c>
      <c r="S21" s="144">
        <f t="shared" si="5"/>
        <v>0.017853791279854023</v>
      </c>
      <c r="T21" s="143">
        <v>17046</v>
      </c>
      <c r="U21" s="141">
        <v>15916</v>
      </c>
      <c r="V21" s="142"/>
      <c r="W21" s="141"/>
      <c r="X21" s="140">
        <f t="shared" si="12"/>
        <v>32962</v>
      </c>
      <c r="Y21" s="139">
        <f t="shared" si="13"/>
        <v>0.11106728960621326</v>
      </c>
    </row>
    <row r="22" spans="1:25" ht="19.5" customHeight="1">
      <c r="A22" s="147" t="s">
        <v>190</v>
      </c>
      <c r="B22" s="145">
        <v>6629</v>
      </c>
      <c r="C22" s="141">
        <v>5759</v>
      </c>
      <c r="D22" s="142">
        <v>0</v>
      </c>
      <c r="E22" s="141">
        <v>0</v>
      </c>
      <c r="F22" s="140">
        <f t="shared" si="8"/>
        <v>12388</v>
      </c>
      <c r="G22" s="144">
        <f t="shared" si="1"/>
        <v>0.01834582502158463</v>
      </c>
      <c r="H22" s="143">
        <v>7359</v>
      </c>
      <c r="I22" s="141">
        <v>6526</v>
      </c>
      <c r="J22" s="142"/>
      <c r="K22" s="141"/>
      <c r="L22" s="140">
        <f t="shared" si="9"/>
        <v>13885</v>
      </c>
      <c r="M22" s="146">
        <f t="shared" si="10"/>
        <v>-0.10781418797263231</v>
      </c>
      <c r="N22" s="145">
        <v>19658</v>
      </c>
      <c r="O22" s="141">
        <v>18138</v>
      </c>
      <c r="P22" s="142"/>
      <c r="Q22" s="141"/>
      <c r="R22" s="140">
        <f t="shared" si="11"/>
        <v>37796</v>
      </c>
      <c r="S22" s="144">
        <f t="shared" si="5"/>
        <v>0.018425631303098124</v>
      </c>
      <c r="T22" s="143">
        <v>21885</v>
      </c>
      <c r="U22" s="141">
        <v>19927</v>
      </c>
      <c r="V22" s="142"/>
      <c r="W22" s="141"/>
      <c r="X22" s="140">
        <f t="shared" si="12"/>
        <v>41812</v>
      </c>
      <c r="Y22" s="139">
        <f t="shared" si="13"/>
        <v>-0.09604898115373572</v>
      </c>
    </row>
    <row r="23" spans="1:25" ht="19.5" customHeight="1">
      <c r="A23" s="147" t="s">
        <v>191</v>
      </c>
      <c r="B23" s="145">
        <v>6525</v>
      </c>
      <c r="C23" s="141">
        <v>5667</v>
      </c>
      <c r="D23" s="142">
        <v>0</v>
      </c>
      <c r="E23" s="141">
        <v>0</v>
      </c>
      <c r="F23" s="140">
        <f t="shared" si="0"/>
        <v>12192</v>
      </c>
      <c r="G23" s="144">
        <f t="shared" si="1"/>
        <v>0.01805556172611881</v>
      </c>
      <c r="H23" s="143">
        <v>6441</v>
      </c>
      <c r="I23" s="141">
        <v>5791</v>
      </c>
      <c r="J23" s="142"/>
      <c r="K23" s="141"/>
      <c r="L23" s="140">
        <f t="shared" si="2"/>
        <v>12232</v>
      </c>
      <c r="M23" s="146">
        <f t="shared" si="3"/>
        <v>-0.0032701111837802888</v>
      </c>
      <c r="N23" s="145">
        <v>19010</v>
      </c>
      <c r="O23" s="141">
        <v>17936</v>
      </c>
      <c r="P23" s="142"/>
      <c r="Q23" s="141"/>
      <c r="R23" s="140">
        <f t="shared" si="4"/>
        <v>36946</v>
      </c>
      <c r="S23" s="144">
        <f t="shared" si="5"/>
        <v>0.01801125447466037</v>
      </c>
      <c r="T23" s="143">
        <v>18973</v>
      </c>
      <c r="U23" s="141">
        <v>16397</v>
      </c>
      <c r="V23" s="142"/>
      <c r="W23" s="141"/>
      <c r="X23" s="140">
        <f t="shared" si="6"/>
        <v>35370</v>
      </c>
      <c r="Y23" s="139">
        <f t="shared" si="7"/>
        <v>0.044557534633870466</v>
      </c>
    </row>
    <row r="24" spans="1:25" ht="19.5" customHeight="1">
      <c r="A24" s="147" t="s">
        <v>158</v>
      </c>
      <c r="B24" s="145">
        <v>6277</v>
      </c>
      <c r="C24" s="141">
        <v>5064</v>
      </c>
      <c r="D24" s="142">
        <v>252</v>
      </c>
      <c r="E24" s="141">
        <v>251</v>
      </c>
      <c r="F24" s="140">
        <f t="shared" si="0"/>
        <v>11844</v>
      </c>
      <c r="G24" s="144">
        <f t="shared" si="1"/>
        <v>0.017540196283148884</v>
      </c>
      <c r="H24" s="143">
        <v>2196</v>
      </c>
      <c r="I24" s="141">
        <v>1993</v>
      </c>
      <c r="J24" s="142"/>
      <c r="K24" s="141"/>
      <c r="L24" s="140">
        <f t="shared" si="2"/>
        <v>4189</v>
      </c>
      <c r="M24" s="146">
        <f t="shared" si="3"/>
        <v>1.8274051086178087</v>
      </c>
      <c r="N24" s="145">
        <v>18117</v>
      </c>
      <c r="O24" s="141">
        <v>17528</v>
      </c>
      <c r="P24" s="142">
        <v>252</v>
      </c>
      <c r="Q24" s="141">
        <v>251</v>
      </c>
      <c r="R24" s="140">
        <f t="shared" si="4"/>
        <v>36148</v>
      </c>
      <c r="S24" s="144">
        <f t="shared" si="5"/>
        <v>0.01762222775807998</v>
      </c>
      <c r="T24" s="143">
        <v>7006</v>
      </c>
      <c r="U24" s="141">
        <v>7480</v>
      </c>
      <c r="V24" s="142"/>
      <c r="W24" s="141"/>
      <c r="X24" s="140">
        <f t="shared" si="6"/>
        <v>14486</v>
      </c>
      <c r="Y24" s="139">
        <f t="shared" si="7"/>
        <v>1.4953748446776198</v>
      </c>
    </row>
    <row r="25" spans="1:25" ht="19.5" customHeight="1">
      <c r="A25" s="147" t="s">
        <v>192</v>
      </c>
      <c r="B25" s="145">
        <v>5741</v>
      </c>
      <c r="C25" s="141">
        <v>5053</v>
      </c>
      <c r="D25" s="142">
        <v>408</v>
      </c>
      <c r="E25" s="141">
        <v>489</v>
      </c>
      <c r="F25" s="140">
        <f t="shared" si="0"/>
        <v>11691</v>
      </c>
      <c r="G25" s="144">
        <f t="shared" si="1"/>
        <v>0.017313613200463828</v>
      </c>
      <c r="H25" s="143">
        <v>4758</v>
      </c>
      <c r="I25" s="141">
        <v>4920</v>
      </c>
      <c r="J25" s="142">
        <v>512</v>
      </c>
      <c r="K25" s="141">
        <v>355</v>
      </c>
      <c r="L25" s="140">
        <f t="shared" si="2"/>
        <v>10545</v>
      </c>
      <c r="M25" s="146">
        <f t="shared" si="3"/>
        <v>0.1086770981507823</v>
      </c>
      <c r="N25" s="145">
        <v>19789</v>
      </c>
      <c r="O25" s="141">
        <v>17771</v>
      </c>
      <c r="P25" s="142">
        <v>1631</v>
      </c>
      <c r="Q25" s="141">
        <v>1781</v>
      </c>
      <c r="R25" s="140">
        <f t="shared" si="4"/>
        <v>40972</v>
      </c>
      <c r="S25" s="144">
        <f t="shared" si="5"/>
        <v>0.01997393813500202</v>
      </c>
      <c r="T25" s="143">
        <v>16384</v>
      </c>
      <c r="U25" s="141">
        <v>16328</v>
      </c>
      <c r="V25" s="142">
        <v>1919</v>
      </c>
      <c r="W25" s="141">
        <v>1434</v>
      </c>
      <c r="X25" s="140">
        <f t="shared" si="6"/>
        <v>36065</v>
      </c>
      <c r="Y25" s="139">
        <f t="shared" si="7"/>
        <v>0.13605989186191603</v>
      </c>
    </row>
    <row r="26" spans="1:25" ht="19.5" customHeight="1">
      <c r="A26" s="147" t="s">
        <v>193</v>
      </c>
      <c r="B26" s="145">
        <v>5986</v>
      </c>
      <c r="C26" s="141">
        <v>5184</v>
      </c>
      <c r="D26" s="142">
        <v>0</v>
      </c>
      <c r="E26" s="141">
        <v>0</v>
      </c>
      <c r="F26" s="140">
        <f t="shared" si="0"/>
        <v>11170</v>
      </c>
      <c r="G26" s="144">
        <f t="shared" si="1"/>
        <v>0.016542045971189887</v>
      </c>
      <c r="H26" s="143">
        <v>5675</v>
      </c>
      <c r="I26" s="141">
        <v>4759</v>
      </c>
      <c r="J26" s="142"/>
      <c r="K26" s="141"/>
      <c r="L26" s="140">
        <f t="shared" si="2"/>
        <v>10434</v>
      </c>
      <c r="M26" s="146">
        <f t="shared" si="3"/>
        <v>0.0705386237301131</v>
      </c>
      <c r="N26" s="145">
        <v>17384</v>
      </c>
      <c r="O26" s="141">
        <v>15532</v>
      </c>
      <c r="P26" s="142"/>
      <c r="Q26" s="141"/>
      <c r="R26" s="140">
        <f t="shared" si="4"/>
        <v>32916</v>
      </c>
      <c r="S26" s="144">
        <f t="shared" si="5"/>
        <v>0.016046620805714305</v>
      </c>
      <c r="T26" s="143">
        <v>16399</v>
      </c>
      <c r="U26" s="141">
        <v>15080</v>
      </c>
      <c r="V26" s="142"/>
      <c r="W26" s="141"/>
      <c r="X26" s="140">
        <f t="shared" si="6"/>
        <v>31479</v>
      </c>
      <c r="Y26" s="139">
        <f t="shared" si="7"/>
        <v>0.04564948060611829</v>
      </c>
    </row>
    <row r="27" spans="1:25" ht="19.5" customHeight="1">
      <c r="A27" s="147" t="s">
        <v>194</v>
      </c>
      <c r="B27" s="145">
        <v>5969</v>
      </c>
      <c r="C27" s="141">
        <v>5201</v>
      </c>
      <c r="D27" s="142">
        <v>0</v>
      </c>
      <c r="E27" s="141">
        <v>0</v>
      </c>
      <c r="F27" s="140">
        <f t="shared" si="0"/>
        <v>11170</v>
      </c>
      <c r="G27" s="144">
        <f t="shared" si="1"/>
        <v>0.016542045971189887</v>
      </c>
      <c r="H27" s="143">
        <v>1817</v>
      </c>
      <c r="I27" s="141">
        <v>1222</v>
      </c>
      <c r="J27" s="142"/>
      <c r="K27" s="141"/>
      <c r="L27" s="140">
        <f t="shared" si="2"/>
        <v>3039</v>
      </c>
      <c r="M27" s="146" t="s">
        <v>50</v>
      </c>
      <c r="N27" s="145">
        <v>16103</v>
      </c>
      <c r="O27" s="141">
        <v>16070</v>
      </c>
      <c r="P27" s="142"/>
      <c r="Q27" s="141"/>
      <c r="R27" s="140">
        <f t="shared" si="4"/>
        <v>32173</v>
      </c>
      <c r="S27" s="144">
        <f t="shared" si="5"/>
        <v>0.015684406707444597</v>
      </c>
      <c r="T27" s="143">
        <v>3944</v>
      </c>
      <c r="U27" s="141">
        <v>3220</v>
      </c>
      <c r="V27" s="142"/>
      <c r="W27" s="141"/>
      <c r="X27" s="140">
        <f t="shared" si="6"/>
        <v>7164</v>
      </c>
      <c r="Y27" s="139">
        <f t="shared" si="7"/>
        <v>3.490926856504746</v>
      </c>
    </row>
    <row r="28" spans="1:25" ht="19.5" customHeight="1">
      <c r="A28" s="147" t="s">
        <v>195</v>
      </c>
      <c r="B28" s="145">
        <v>4574</v>
      </c>
      <c r="C28" s="141">
        <v>3972</v>
      </c>
      <c r="D28" s="142">
        <v>0</v>
      </c>
      <c r="E28" s="141">
        <v>0</v>
      </c>
      <c r="F28" s="140">
        <f t="shared" si="0"/>
        <v>8546</v>
      </c>
      <c r="G28" s="144">
        <f t="shared" si="1"/>
        <v>0.012656072056382164</v>
      </c>
      <c r="H28" s="143">
        <v>3058</v>
      </c>
      <c r="I28" s="141">
        <v>2376</v>
      </c>
      <c r="J28" s="142"/>
      <c r="K28" s="141"/>
      <c r="L28" s="140">
        <f t="shared" si="2"/>
        <v>5434</v>
      </c>
      <c r="M28" s="146">
        <f t="shared" si="3"/>
        <v>0.5726904674273094</v>
      </c>
      <c r="N28" s="145">
        <v>12385</v>
      </c>
      <c r="O28" s="141">
        <v>11532</v>
      </c>
      <c r="P28" s="142"/>
      <c r="Q28" s="141"/>
      <c r="R28" s="140">
        <f t="shared" si="4"/>
        <v>23917</v>
      </c>
      <c r="S28" s="144">
        <f t="shared" si="5"/>
        <v>0.011659588947936233</v>
      </c>
      <c r="T28" s="143">
        <v>8677</v>
      </c>
      <c r="U28" s="141">
        <v>7998</v>
      </c>
      <c r="V28" s="142"/>
      <c r="W28" s="141"/>
      <c r="X28" s="140">
        <f t="shared" si="6"/>
        <v>16675</v>
      </c>
      <c r="Y28" s="139">
        <f t="shared" si="7"/>
        <v>0.4343028485757121</v>
      </c>
    </row>
    <row r="29" spans="1:25" ht="19.5" customHeight="1">
      <c r="A29" s="147" t="s">
        <v>196</v>
      </c>
      <c r="B29" s="145">
        <v>3412</v>
      </c>
      <c r="C29" s="141">
        <v>3630</v>
      </c>
      <c r="D29" s="142">
        <v>0</v>
      </c>
      <c r="E29" s="141">
        <v>0</v>
      </c>
      <c r="F29" s="140">
        <f t="shared" si="0"/>
        <v>7042</v>
      </c>
      <c r="G29" s="144">
        <f t="shared" si="1"/>
        <v>0.010428745544236274</v>
      </c>
      <c r="H29" s="143">
        <v>3204</v>
      </c>
      <c r="I29" s="141">
        <v>2914</v>
      </c>
      <c r="J29" s="142"/>
      <c r="K29" s="141"/>
      <c r="L29" s="140">
        <f t="shared" si="2"/>
        <v>6118</v>
      </c>
      <c r="M29" s="146">
        <f t="shared" si="3"/>
        <v>0.15102974828375282</v>
      </c>
      <c r="N29" s="145">
        <v>10289</v>
      </c>
      <c r="O29" s="141">
        <v>10841</v>
      </c>
      <c r="P29" s="142">
        <v>138</v>
      </c>
      <c r="Q29" s="141">
        <v>135</v>
      </c>
      <c r="R29" s="140">
        <f t="shared" si="4"/>
        <v>21403</v>
      </c>
      <c r="S29" s="144">
        <f t="shared" si="5"/>
        <v>0.010434008540062684</v>
      </c>
      <c r="T29" s="143">
        <v>9618</v>
      </c>
      <c r="U29" s="141">
        <v>8882</v>
      </c>
      <c r="V29" s="142"/>
      <c r="W29" s="141"/>
      <c r="X29" s="140">
        <f t="shared" si="6"/>
        <v>18500</v>
      </c>
      <c r="Y29" s="139">
        <f t="shared" si="7"/>
        <v>0.15691891891891885</v>
      </c>
    </row>
    <row r="30" spans="1:25" ht="19.5" customHeight="1">
      <c r="A30" s="147" t="s">
        <v>197</v>
      </c>
      <c r="B30" s="145">
        <v>3642</v>
      </c>
      <c r="C30" s="141">
        <v>2403</v>
      </c>
      <c r="D30" s="142">
        <v>0</v>
      </c>
      <c r="E30" s="141">
        <v>0</v>
      </c>
      <c r="F30" s="140">
        <f t="shared" si="0"/>
        <v>6045</v>
      </c>
      <c r="G30" s="144">
        <f t="shared" si="1"/>
        <v>0.008952253168831054</v>
      </c>
      <c r="H30" s="143">
        <v>3368</v>
      </c>
      <c r="I30" s="141">
        <v>2285</v>
      </c>
      <c r="J30" s="142"/>
      <c r="K30" s="141"/>
      <c r="L30" s="140">
        <f t="shared" si="2"/>
        <v>5653</v>
      </c>
      <c r="M30" s="146">
        <f t="shared" si="3"/>
        <v>0.06934371130373251</v>
      </c>
      <c r="N30" s="145">
        <v>9977</v>
      </c>
      <c r="O30" s="141">
        <v>7344</v>
      </c>
      <c r="P30" s="142"/>
      <c r="Q30" s="141"/>
      <c r="R30" s="140">
        <f t="shared" si="4"/>
        <v>17321</v>
      </c>
      <c r="S30" s="144">
        <f t="shared" si="5"/>
        <v>0.00844402475925925</v>
      </c>
      <c r="T30" s="143">
        <v>10496</v>
      </c>
      <c r="U30" s="141">
        <v>7592</v>
      </c>
      <c r="V30" s="142"/>
      <c r="W30" s="141"/>
      <c r="X30" s="140">
        <f t="shared" si="6"/>
        <v>18088</v>
      </c>
      <c r="Y30" s="139">
        <f t="shared" si="7"/>
        <v>-0.04240380362671381</v>
      </c>
    </row>
    <row r="31" spans="1:25" ht="19.5" customHeight="1">
      <c r="A31" s="147" t="s">
        <v>198</v>
      </c>
      <c r="B31" s="145">
        <v>2785</v>
      </c>
      <c r="C31" s="141">
        <v>2573</v>
      </c>
      <c r="D31" s="142">
        <v>0</v>
      </c>
      <c r="E31" s="141">
        <v>0</v>
      </c>
      <c r="F31" s="140">
        <f t="shared" si="0"/>
        <v>5358</v>
      </c>
      <c r="G31" s="144">
        <f t="shared" si="1"/>
        <v>0.007934850699519732</v>
      </c>
      <c r="H31" s="143">
        <v>849</v>
      </c>
      <c r="I31" s="141">
        <v>746</v>
      </c>
      <c r="J31" s="142">
        <v>98</v>
      </c>
      <c r="K31" s="141">
        <v>97</v>
      </c>
      <c r="L31" s="140">
        <f t="shared" si="2"/>
        <v>1790</v>
      </c>
      <c r="M31" s="146">
        <f t="shared" si="3"/>
        <v>1.993296089385475</v>
      </c>
      <c r="N31" s="145">
        <v>8126</v>
      </c>
      <c r="O31" s="141">
        <v>8000</v>
      </c>
      <c r="P31" s="142"/>
      <c r="Q31" s="141"/>
      <c r="R31" s="140">
        <f t="shared" si="4"/>
        <v>16126</v>
      </c>
      <c r="S31" s="144">
        <f t="shared" si="5"/>
        <v>0.007861459688690876</v>
      </c>
      <c r="T31" s="143">
        <v>2759</v>
      </c>
      <c r="U31" s="141">
        <v>2780</v>
      </c>
      <c r="V31" s="142">
        <v>98</v>
      </c>
      <c r="W31" s="141">
        <v>97</v>
      </c>
      <c r="X31" s="140">
        <f t="shared" si="6"/>
        <v>5734</v>
      </c>
      <c r="Y31" s="139">
        <f t="shared" si="7"/>
        <v>1.812347401464946</v>
      </c>
    </row>
    <row r="32" spans="1:25" ht="19.5" customHeight="1">
      <c r="A32" s="147" t="s">
        <v>199</v>
      </c>
      <c r="B32" s="145">
        <v>1371</v>
      </c>
      <c r="C32" s="141">
        <v>1367</v>
      </c>
      <c r="D32" s="142">
        <v>0</v>
      </c>
      <c r="E32" s="141">
        <v>0</v>
      </c>
      <c r="F32" s="140">
        <f t="shared" si="0"/>
        <v>2738</v>
      </c>
      <c r="G32" s="144">
        <f t="shared" si="1"/>
        <v>0.004054800525435802</v>
      </c>
      <c r="H32" s="143">
        <v>623</v>
      </c>
      <c r="I32" s="141">
        <v>762</v>
      </c>
      <c r="J32" s="142"/>
      <c r="K32" s="141"/>
      <c r="L32" s="140">
        <f t="shared" si="2"/>
        <v>1385</v>
      </c>
      <c r="M32" s="146">
        <f t="shared" si="3"/>
        <v>0.9768953068592057</v>
      </c>
      <c r="N32" s="145">
        <v>4479</v>
      </c>
      <c r="O32" s="141">
        <v>4454</v>
      </c>
      <c r="P32" s="142"/>
      <c r="Q32" s="141"/>
      <c r="R32" s="140">
        <f t="shared" si="4"/>
        <v>8933</v>
      </c>
      <c r="S32" s="144">
        <f t="shared" si="5"/>
        <v>0.004354856715805259</v>
      </c>
      <c r="T32" s="143">
        <v>4147</v>
      </c>
      <c r="U32" s="141">
        <v>2974</v>
      </c>
      <c r="V32" s="142"/>
      <c r="W32" s="141"/>
      <c r="X32" s="140">
        <f t="shared" si="6"/>
        <v>7121</v>
      </c>
      <c r="Y32" s="139">
        <f t="shared" si="7"/>
        <v>0.25445864344895375</v>
      </c>
    </row>
    <row r="33" spans="1:25" ht="19.5" customHeight="1">
      <c r="A33" s="147" t="s">
        <v>200</v>
      </c>
      <c r="B33" s="145">
        <v>637</v>
      </c>
      <c r="C33" s="141">
        <v>634</v>
      </c>
      <c r="D33" s="142">
        <v>0</v>
      </c>
      <c r="E33" s="141">
        <v>0</v>
      </c>
      <c r="F33" s="140">
        <f t="shared" si="0"/>
        <v>1271</v>
      </c>
      <c r="G33" s="144">
        <f t="shared" si="1"/>
        <v>0.0018822686149849908</v>
      </c>
      <c r="H33" s="143">
        <v>584</v>
      </c>
      <c r="I33" s="141">
        <v>437</v>
      </c>
      <c r="J33" s="142"/>
      <c r="K33" s="141"/>
      <c r="L33" s="140">
        <f t="shared" si="2"/>
        <v>1021</v>
      </c>
      <c r="M33" s="146">
        <f t="shared" si="3"/>
        <v>0.24485798237022527</v>
      </c>
      <c r="N33" s="145">
        <v>1884</v>
      </c>
      <c r="O33" s="141">
        <v>1906</v>
      </c>
      <c r="P33" s="142"/>
      <c r="Q33" s="141"/>
      <c r="R33" s="140">
        <f t="shared" si="4"/>
        <v>3790</v>
      </c>
      <c r="S33" s="144">
        <f t="shared" si="5"/>
        <v>0.0018476331526812862</v>
      </c>
      <c r="T33" s="143">
        <v>1811</v>
      </c>
      <c r="U33" s="141">
        <v>1518</v>
      </c>
      <c r="V33" s="142"/>
      <c r="W33" s="141"/>
      <c r="X33" s="140">
        <f t="shared" si="6"/>
        <v>3329</v>
      </c>
      <c r="Y33" s="139">
        <f t="shared" si="7"/>
        <v>0.1384800240312407</v>
      </c>
    </row>
    <row r="34" spans="1:25" ht="19.5" customHeight="1">
      <c r="A34" s="147" t="s">
        <v>201</v>
      </c>
      <c r="B34" s="145">
        <v>608</v>
      </c>
      <c r="C34" s="141">
        <v>562</v>
      </c>
      <c r="D34" s="142">
        <v>0</v>
      </c>
      <c r="E34" s="141">
        <v>0</v>
      </c>
      <c r="F34" s="140">
        <f t="shared" si="0"/>
        <v>1170</v>
      </c>
      <c r="G34" s="144">
        <f t="shared" si="1"/>
        <v>0.0017326941617092362</v>
      </c>
      <c r="H34" s="143">
        <v>197</v>
      </c>
      <c r="I34" s="141">
        <v>180</v>
      </c>
      <c r="J34" s="142"/>
      <c r="K34" s="141"/>
      <c r="L34" s="140">
        <f t="shared" si="2"/>
        <v>377</v>
      </c>
      <c r="M34" s="146">
        <f t="shared" si="3"/>
        <v>2.103448275862069</v>
      </c>
      <c r="N34" s="145">
        <v>2214</v>
      </c>
      <c r="O34" s="141">
        <v>1600</v>
      </c>
      <c r="P34" s="142"/>
      <c r="Q34" s="141"/>
      <c r="R34" s="140">
        <f t="shared" si="4"/>
        <v>3814</v>
      </c>
      <c r="S34" s="144">
        <f t="shared" si="5"/>
        <v>0.001859333204307764</v>
      </c>
      <c r="T34" s="143">
        <v>886</v>
      </c>
      <c r="U34" s="141">
        <v>728</v>
      </c>
      <c r="V34" s="142"/>
      <c r="W34" s="141"/>
      <c r="X34" s="140">
        <f t="shared" si="6"/>
        <v>1614</v>
      </c>
      <c r="Y34" s="139">
        <f t="shared" si="7"/>
        <v>1.363073110285006</v>
      </c>
    </row>
    <row r="35" spans="1:25" ht="19.5" customHeight="1">
      <c r="A35" s="147" t="s">
        <v>202</v>
      </c>
      <c r="B35" s="145">
        <v>526</v>
      </c>
      <c r="C35" s="141">
        <v>492</v>
      </c>
      <c r="D35" s="142">
        <v>0</v>
      </c>
      <c r="E35" s="141">
        <v>0</v>
      </c>
      <c r="F35" s="140">
        <f t="shared" si="0"/>
        <v>1018</v>
      </c>
      <c r="G35" s="144">
        <f t="shared" si="1"/>
        <v>0.0015075920142051302</v>
      </c>
      <c r="H35" s="143">
        <v>439</v>
      </c>
      <c r="I35" s="141">
        <v>367</v>
      </c>
      <c r="J35" s="142"/>
      <c r="K35" s="141"/>
      <c r="L35" s="140">
        <f t="shared" si="2"/>
        <v>806</v>
      </c>
      <c r="M35" s="146">
        <f t="shared" si="3"/>
        <v>0.26302729528535984</v>
      </c>
      <c r="N35" s="145">
        <v>1196</v>
      </c>
      <c r="O35" s="141">
        <v>1585</v>
      </c>
      <c r="P35" s="142">
        <v>148</v>
      </c>
      <c r="Q35" s="141">
        <v>259</v>
      </c>
      <c r="R35" s="140">
        <f t="shared" si="4"/>
        <v>3188</v>
      </c>
      <c r="S35" s="144">
        <f t="shared" si="5"/>
        <v>0.0015541568577171346</v>
      </c>
      <c r="T35" s="143">
        <v>1295</v>
      </c>
      <c r="U35" s="141">
        <v>1548</v>
      </c>
      <c r="V35" s="142"/>
      <c r="W35" s="141"/>
      <c r="X35" s="140">
        <f t="shared" si="6"/>
        <v>2843</v>
      </c>
      <c r="Y35" s="139">
        <f t="shared" si="7"/>
        <v>0.12135068589518117</v>
      </c>
    </row>
    <row r="36" spans="1:25" ht="19.5" customHeight="1" thickBot="1">
      <c r="A36" s="138" t="s">
        <v>172</v>
      </c>
      <c r="B36" s="136">
        <v>0</v>
      </c>
      <c r="C36" s="132">
        <v>0</v>
      </c>
      <c r="D36" s="133">
        <v>82</v>
      </c>
      <c r="E36" s="132">
        <v>81</v>
      </c>
      <c r="F36" s="131">
        <f t="shared" si="0"/>
        <v>163</v>
      </c>
      <c r="G36" s="135">
        <f t="shared" si="1"/>
        <v>0.0002413924344945346</v>
      </c>
      <c r="H36" s="134">
        <v>3418</v>
      </c>
      <c r="I36" s="132">
        <v>3539</v>
      </c>
      <c r="J36" s="133">
        <v>2560</v>
      </c>
      <c r="K36" s="132">
        <v>2196</v>
      </c>
      <c r="L36" s="131">
        <f t="shared" si="2"/>
        <v>11713</v>
      </c>
      <c r="M36" s="137">
        <f t="shared" si="3"/>
        <v>-0.986083838470076</v>
      </c>
      <c r="N36" s="136">
        <v>0</v>
      </c>
      <c r="O36" s="132">
        <v>0</v>
      </c>
      <c r="P36" s="133">
        <v>185</v>
      </c>
      <c r="Q36" s="132">
        <v>153</v>
      </c>
      <c r="R36" s="131">
        <f t="shared" si="4"/>
        <v>338</v>
      </c>
      <c r="S36" s="135">
        <f t="shared" si="5"/>
        <v>0.0001647757270728957</v>
      </c>
      <c r="T36" s="134">
        <v>35460</v>
      </c>
      <c r="U36" s="132">
        <v>35243</v>
      </c>
      <c r="V36" s="133">
        <v>5015</v>
      </c>
      <c r="W36" s="132">
        <v>4384</v>
      </c>
      <c r="X36" s="131">
        <f t="shared" si="6"/>
        <v>80102</v>
      </c>
      <c r="Y36" s="130">
        <f t="shared" si="7"/>
        <v>-0.9957803800154803</v>
      </c>
    </row>
    <row r="37" ht="15.75" thickTop="1">
      <c r="A37" s="129" t="s">
        <v>146</v>
      </c>
    </row>
    <row r="38" ht="15">
      <c r="A38" s="129" t="s">
        <v>42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37:Y65536 M37:M65536 Y3 M3 M5:M8 Y5:Y8">
    <cfRule type="cellIs" priority="3" dxfId="92" operator="lessThan" stopIfTrue="1">
      <formula>0</formula>
    </cfRule>
  </conditionalFormatting>
  <conditionalFormatting sqref="M9:M36 Y9:Y36">
    <cfRule type="cellIs" priority="4" dxfId="92" operator="lessThan" stopIfTrue="1">
      <formula>0</formula>
    </cfRule>
    <cfRule type="cellIs" priority="5" dxfId="94" operator="greaterThanOrEqual" stopIfTrue="1">
      <formula>0</formula>
    </cfRule>
  </conditionalFormatting>
  <conditionalFormatting sqref="G6:G8">
    <cfRule type="cellIs" priority="2" dxfId="92" operator="lessThan" stopIfTrue="1">
      <formula>0</formula>
    </cfRule>
  </conditionalFormatting>
  <conditionalFormatting sqref="S6:S8">
    <cfRule type="cellIs" priority="1" dxfId="92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43"/>
  <sheetViews>
    <sheetView showGridLines="0" zoomScale="80" zoomScaleNormal="80" zoomScalePageLayoutView="0" workbookViewId="0" topLeftCell="A1">
      <selection activeCell="L18" sqref="L18"/>
    </sheetView>
  </sheetViews>
  <sheetFormatPr defaultColWidth="8.00390625" defaultRowHeight="15"/>
  <cols>
    <col min="1" max="1" width="29.8515625" style="128" customWidth="1"/>
    <col min="2" max="2" width="9.140625" style="128" customWidth="1"/>
    <col min="3" max="3" width="10.7109375" style="128" customWidth="1"/>
    <col min="4" max="4" width="8.57421875" style="128" bestFit="1" customWidth="1"/>
    <col min="5" max="5" width="10.57421875" style="128" bestFit="1" customWidth="1"/>
    <col min="6" max="6" width="10.140625" style="128" customWidth="1"/>
    <col min="7" max="7" width="11.28125" style="128" bestFit="1" customWidth="1"/>
    <col min="8" max="8" width="10.00390625" style="128" customWidth="1"/>
    <col min="9" max="9" width="10.8515625" style="128" bestFit="1" customWidth="1"/>
    <col min="10" max="10" width="9.00390625" style="128" bestFit="1" customWidth="1"/>
    <col min="11" max="11" width="10.57421875" style="128" bestFit="1" customWidth="1"/>
    <col min="12" max="12" width="9.421875" style="128" customWidth="1"/>
    <col min="13" max="13" width="9.57421875" style="128" customWidth="1"/>
    <col min="14" max="14" width="10.7109375" style="128" customWidth="1"/>
    <col min="15" max="15" width="12.421875" style="128" bestFit="1" customWidth="1"/>
    <col min="16" max="16" width="9.421875" style="128" customWidth="1"/>
    <col min="17" max="17" width="10.57421875" style="128" bestFit="1" customWidth="1"/>
    <col min="18" max="18" width="10.421875" style="128" bestFit="1" customWidth="1"/>
    <col min="19" max="19" width="11.28125" style="128" bestFit="1" customWidth="1"/>
    <col min="20" max="20" width="10.421875" style="128" bestFit="1" customWidth="1"/>
    <col min="21" max="21" width="10.28125" style="128" customWidth="1"/>
    <col min="22" max="22" width="9.421875" style="128" customWidth="1"/>
    <col min="23" max="23" width="10.28125" style="128" customWidth="1"/>
    <col min="24" max="24" width="10.57421875" style="128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1" t="s">
        <v>28</v>
      </c>
      <c r="Y1" s="572"/>
    </row>
    <row r="2" ht="5.25" customHeight="1" thickBot="1"/>
    <row r="3" spans="1:25" ht="24" customHeight="1" thickTop="1">
      <c r="A3" s="573" t="s">
        <v>47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5"/>
    </row>
    <row r="4" spans="1:25" ht="21" customHeight="1" thickBot="1">
      <c r="A4" s="596" t="s">
        <v>45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598"/>
    </row>
    <row r="5" spans="1:25" s="174" customFormat="1" ht="19.5" customHeight="1" thickBot="1" thickTop="1">
      <c r="A5" s="576" t="s">
        <v>44</v>
      </c>
      <c r="B5" s="591" t="s">
        <v>36</v>
      </c>
      <c r="C5" s="592"/>
      <c r="D5" s="592"/>
      <c r="E5" s="592"/>
      <c r="F5" s="592"/>
      <c r="G5" s="592"/>
      <c r="H5" s="592"/>
      <c r="I5" s="592"/>
      <c r="J5" s="593"/>
      <c r="K5" s="593"/>
      <c r="L5" s="593"/>
      <c r="M5" s="594"/>
      <c r="N5" s="595" t="s">
        <v>35</v>
      </c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4"/>
    </row>
    <row r="6" spans="1:25" s="173" customFormat="1" ht="26.25" customHeight="1" thickBot="1">
      <c r="A6" s="577"/>
      <c r="B6" s="583" t="s">
        <v>151</v>
      </c>
      <c r="C6" s="584"/>
      <c r="D6" s="584"/>
      <c r="E6" s="584"/>
      <c r="F6" s="585"/>
      <c r="G6" s="580" t="s">
        <v>34</v>
      </c>
      <c r="H6" s="583" t="s">
        <v>151</v>
      </c>
      <c r="I6" s="584"/>
      <c r="J6" s="584"/>
      <c r="K6" s="584"/>
      <c r="L6" s="585"/>
      <c r="M6" s="580" t="s">
        <v>33</v>
      </c>
      <c r="N6" s="590" t="s">
        <v>153</v>
      </c>
      <c r="O6" s="584"/>
      <c r="P6" s="584"/>
      <c r="Q6" s="584"/>
      <c r="R6" s="584"/>
      <c r="S6" s="580" t="s">
        <v>34</v>
      </c>
      <c r="T6" s="590" t="s">
        <v>154</v>
      </c>
      <c r="U6" s="584"/>
      <c r="V6" s="584"/>
      <c r="W6" s="584"/>
      <c r="X6" s="584"/>
      <c r="Y6" s="580" t="s">
        <v>33</v>
      </c>
    </row>
    <row r="7" spans="1:25" s="168" customFormat="1" ht="26.25" customHeight="1">
      <c r="A7" s="578"/>
      <c r="B7" s="563" t="s">
        <v>22</v>
      </c>
      <c r="C7" s="564"/>
      <c r="D7" s="565" t="s">
        <v>21</v>
      </c>
      <c r="E7" s="566"/>
      <c r="F7" s="567" t="s">
        <v>17</v>
      </c>
      <c r="G7" s="581"/>
      <c r="H7" s="563" t="s">
        <v>22</v>
      </c>
      <c r="I7" s="564"/>
      <c r="J7" s="565" t="s">
        <v>21</v>
      </c>
      <c r="K7" s="566"/>
      <c r="L7" s="567" t="s">
        <v>17</v>
      </c>
      <c r="M7" s="581"/>
      <c r="N7" s="564" t="s">
        <v>22</v>
      </c>
      <c r="O7" s="564"/>
      <c r="P7" s="569" t="s">
        <v>21</v>
      </c>
      <c r="Q7" s="564"/>
      <c r="R7" s="567" t="s">
        <v>17</v>
      </c>
      <c r="S7" s="581"/>
      <c r="T7" s="570" t="s">
        <v>22</v>
      </c>
      <c r="U7" s="566"/>
      <c r="V7" s="565" t="s">
        <v>21</v>
      </c>
      <c r="W7" s="586"/>
      <c r="X7" s="567" t="s">
        <v>17</v>
      </c>
      <c r="Y7" s="581"/>
    </row>
    <row r="8" spans="1:25" s="168" customFormat="1" ht="16.5" customHeight="1" thickBot="1">
      <c r="A8" s="579"/>
      <c r="B8" s="171" t="s">
        <v>31</v>
      </c>
      <c r="C8" s="169" t="s">
        <v>30</v>
      </c>
      <c r="D8" s="170" t="s">
        <v>31</v>
      </c>
      <c r="E8" s="169" t="s">
        <v>30</v>
      </c>
      <c r="F8" s="568"/>
      <c r="G8" s="582"/>
      <c r="H8" s="171" t="s">
        <v>31</v>
      </c>
      <c r="I8" s="169" t="s">
        <v>30</v>
      </c>
      <c r="J8" s="170" t="s">
        <v>31</v>
      </c>
      <c r="K8" s="169" t="s">
        <v>30</v>
      </c>
      <c r="L8" s="568"/>
      <c r="M8" s="582"/>
      <c r="N8" s="171" t="s">
        <v>31</v>
      </c>
      <c r="O8" s="169" t="s">
        <v>30</v>
      </c>
      <c r="P8" s="170" t="s">
        <v>31</v>
      </c>
      <c r="Q8" s="169" t="s">
        <v>30</v>
      </c>
      <c r="R8" s="568"/>
      <c r="S8" s="582"/>
      <c r="T8" s="171" t="s">
        <v>31</v>
      </c>
      <c r="U8" s="169" t="s">
        <v>30</v>
      </c>
      <c r="V8" s="170" t="s">
        <v>31</v>
      </c>
      <c r="W8" s="169" t="s">
        <v>30</v>
      </c>
      <c r="X8" s="568"/>
      <c r="Y8" s="582"/>
    </row>
    <row r="9" spans="1:25" s="175" customFormat="1" ht="18" customHeight="1" thickBot="1" thickTop="1">
      <c r="A9" s="185" t="s">
        <v>24</v>
      </c>
      <c r="B9" s="184">
        <f>SUM(B10:B40)</f>
        <v>24785.476</v>
      </c>
      <c r="C9" s="178">
        <f>SUM(C10:C40)</f>
        <v>15882.217999999999</v>
      </c>
      <c r="D9" s="179">
        <f>SUM(D10:D40)</f>
        <v>3305.784</v>
      </c>
      <c r="E9" s="178">
        <f>SUM(E10:E40)</f>
        <v>2031.0319999999997</v>
      </c>
      <c r="F9" s="177">
        <f aca="true" t="shared" si="0" ref="F9:F23">SUM(B9:E9)</f>
        <v>46004.509999999995</v>
      </c>
      <c r="G9" s="181">
        <f aca="true" t="shared" si="1" ref="G9:G23">F9/$F$9</f>
        <v>1</v>
      </c>
      <c r="H9" s="180">
        <f>SUM(H10:H40)</f>
        <v>25006.330000000013</v>
      </c>
      <c r="I9" s="178">
        <f>SUM(I10:I40)</f>
        <v>18303.338</v>
      </c>
      <c r="J9" s="179">
        <f>SUM(J10:J40)</f>
        <v>2734.741</v>
      </c>
      <c r="K9" s="178">
        <f>SUM(K10:K40)</f>
        <v>1962.816</v>
      </c>
      <c r="L9" s="177">
        <f aca="true" t="shared" si="2" ref="L9:L23">SUM(H9:K9)</f>
        <v>48007.22500000001</v>
      </c>
      <c r="M9" s="183">
        <f aca="true" t="shared" si="3" ref="M9:M23">IF(ISERROR(F9/L9-1),"         /0",(F9/L9-1))</f>
        <v>-0.04171694989660446</v>
      </c>
      <c r="N9" s="182">
        <f>SUM(N10:N40)</f>
        <v>80131.38099999998</v>
      </c>
      <c r="O9" s="178">
        <f>SUM(O10:O40)</f>
        <v>46140.609</v>
      </c>
      <c r="P9" s="179">
        <f>SUM(P10:P40)</f>
        <v>10587.080000000002</v>
      </c>
      <c r="Q9" s="178">
        <f>SUM(Q10:Q40)</f>
        <v>6070.844999999999</v>
      </c>
      <c r="R9" s="177">
        <f aca="true" t="shared" si="4" ref="R9:R23">SUM(N9:Q9)</f>
        <v>142929.91499999998</v>
      </c>
      <c r="S9" s="181">
        <f aca="true" t="shared" si="5" ref="S9:S23">R9/$R$9</f>
        <v>1</v>
      </c>
      <c r="T9" s="180">
        <f>SUM(T10:T40)</f>
        <v>76691.719</v>
      </c>
      <c r="U9" s="178">
        <f>SUM(U10:U40)</f>
        <v>48392.23400000002</v>
      </c>
      <c r="V9" s="179">
        <f>SUM(V10:V40)</f>
        <v>7185.397</v>
      </c>
      <c r="W9" s="178">
        <f>SUM(W10:W40)</f>
        <v>4245.061</v>
      </c>
      <c r="X9" s="177">
        <f aca="true" t="shared" si="6" ref="X9:X23">SUM(T9:W9)</f>
        <v>136514.411</v>
      </c>
      <c r="Y9" s="176">
        <f>IF(ISERROR(R9/X9-1),"         /0",(R9/X9-1))</f>
        <v>0.04699506779544316</v>
      </c>
    </row>
    <row r="10" spans="1:25" ht="19.5" customHeight="1" thickTop="1">
      <c r="A10" s="156" t="s">
        <v>177</v>
      </c>
      <c r="B10" s="154">
        <v>5672.1219999999985</v>
      </c>
      <c r="C10" s="150">
        <v>4472.369999999999</v>
      </c>
      <c r="D10" s="151">
        <v>0</v>
      </c>
      <c r="E10" s="150">
        <v>0</v>
      </c>
      <c r="F10" s="149">
        <f t="shared" si="0"/>
        <v>10144.491999999998</v>
      </c>
      <c r="G10" s="153">
        <f t="shared" si="1"/>
        <v>0.2205108151352987</v>
      </c>
      <c r="H10" s="152">
        <v>5396.915000000001</v>
      </c>
      <c r="I10" s="150">
        <v>4749.599999999999</v>
      </c>
      <c r="J10" s="151"/>
      <c r="K10" s="150"/>
      <c r="L10" s="149">
        <f t="shared" si="2"/>
        <v>10146.515</v>
      </c>
      <c r="M10" s="155">
        <f t="shared" si="3"/>
        <v>-0.00019937880149012432</v>
      </c>
      <c r="N10" s="154">
        <v>17588.352999999996</v>
      </c>
      <c r="O10" s="150">
        <v>12824.390000000003</v>
      </c>
      <c r="P10" s="151"/>
      <c r="Q10" s="150"/>
      <c r="R10" s="149">
        <f t="shared" si="4"/>
        <v>30412.743</v>
      </c>
      <c r="S10" s="153">
        <f t="shared" si="5"/>
        <v>0.2127808093917918</v>
      </c>
      <c r="T10" s="152">
        <v>16799.111000000008</v>
      </c>
      <c r="U10" s="150">
        <v>13669.346000000001</v>
      </c>
      <c r="V10" s="151"/>
      <c r="W10" s="150"/>
      <c r="X10" s="149">
        <f t="shared" si="6"/>
        <v>30468.45700000001</v>
      </c>
      <c r="Y10" s="148">
        <f aca="true" t="shared" si="7" ref="Y10:Y23">IF(ISERROR(R10/X10-1),"         /0",IF(R10/X10&gt;5,"  *  ",(R10/X10-1)))</f>
        <v>-0.0018285796356544148</v>
      </c>
    </row>
    <row r="11" spans="1:25" ht="19.5" customHeight="1">
      <c r="A11" s="147" t="s">
        <v>203</v>
      </c>
      <c r="B11" s="145">
        <v>3366.238</v>
      </c>
      <c r="C11" s="141">
        <v>1929.242</v>
      </c>
      <c r="D11" s="142">
        <v>29.887</v>
      </c>
      <c r="E11" s="141">
        <v>62.361</v>
      </c>
      <c r="F11" s="140">
        <f t="shared" si="0"/>
        <v>5387.727999999999</v>
      </c>
      <c r="G11" s="144">
        <f t="shared" si="1"/>
        <v>0.11711303956938135</v>
      </c>
      <c r="H11" s="143">
        <v>3967.306</v>
      </c>
      <c r="I11" s="141">
        <v>2661.429</v>
      </c>
      <c r="J11" s="142"/>
      <c r="K11" s="141">
        <v>95.062</v>
      </c>
      <c r="L11" s="140">
        <f t="shared" si="2"/>
        <v>6723.7970000000005</v>
      </c>
      <c r="M11" s="146">
        <f t="shared" si="3"/>
        <v>-0.19870751600620917</v>
      </c>
      <c r="N11" s="145">
        <v>11067.482</v>
      </c>
      <c r="O11" s="141">
        <v>4605.288</v>
      </c>
      <c r="P11" s="142">
        <v>39.299</v>
      </c>
      <c r="Q11" s="141">
        <v>268.146</v>
      </c>
      <c r="R11" s="140">
        <f t="shared" si="4"/>
        <v>15980.215000000002</v>
      </c>
      <c r="S11" s="144">
        <f t="shared" si="5"/>
        <v>0.11180455120259468</v>
      </c>
      <c r="T11" s="143">
        <v>15078.856000000002</v>
      </c>
      <c r="U11" s="141">
        <v>7606.099000000001</v>
      </c>
      <c r="V11" s="142">
        <v>1190.55</v>
      </c>
      <c r="W11" s="141">
        <v>356.03000000000003</v>
      </c>
      <c r="X11" s="140">
        <f t="shared" si="6"/>
        <v>24231.535</v>
      </c>
      <c r="Y11" s="139">
        <f t="shared" si="7"/>
        <v>-0.3405199051566481</v>
      </c>
    </row>
    <row r="12" spans="1:25" ht="19.5" customHeight="1">
      <c r="A12" s="147" t="s">
        <v>204</v>
      </c>
      <c r="B12" s="145">
        <v>3143.71</v>
      </c>
      <c r="C12" s="141">
        <v>1671.725</v>
      </c>
      <c r="D12" s="142">
        <v>0</v>
      </c>
      <c r="E12" s="141">
        <v>0</v>
      </c>
      <c r="F12" s="140">
        <f t="shared" si="0"/>
        <v>4815.4349999999995</v>
      </c>
      <c r="G12" s="144">
        <f t="shared" si="1"/>
        <v>0.10467310704972187</v>
      </c>
      <c r="H12" s="143">
        <v>2886.642</v>
      </c>
      <c r="I12" s="141">
        <v>2095.599</v>
      </c>
      <c r="J12" s="142"/>
      <c r="K12" s="141"/>
      <c r="L12" s="140">
        <f t="shared" si="2"/>
        <v>4982.241</v>
      </c>
      <c r="M12" s="146">
        <f t="shared" si="3"/>
        <v>-0.03348011467128964</v>
      </c>
      <c r="N12" s="145">
        <v>12569.827</v>
      </c>
      <c r="O12" s="141">
        <v>6115.718</v>
      </c>
      <c r="P12" s="142"/>
      <c r="Q12" s="141"/>
      <c r="R12" s="140">
        <f t="shared" si="4"/>
        <v>18685.545</v>
      </c>
      <c r="S12" s="144">
        <f t="shared" si="5"/>
        <v>0.13073221935380008</v>
      </c>
      <c r="T12" s="143">
        <v>8320.599</v>
      </c>
      <c r="U12" s="141">
        <v>5194.498999999999</v>
      </c>
      <c r="V12" s="142"/>
      <c r="W12" s="141"/>
      <c r="X12" s="140">
        <f t="shared" si="6"/>
        <v>13515.097999999998</v>
      </c>
      <c r="Y12" s="139">
        <f t="shared" si="7"/>
        <v>0.38256822111093847</v>
      </c>
    </row>
    <row r="13" spans="1:25" ht="19.5" customHeight="1">
      <c r="A13" s="147" t="s">
        <v>157</v>
      </c>
      <c r="B13" s="145">
        <v>1896.4000000000003</v>
      </c>
      <c r="C13" s="141">
        <v>1507.8640000000005</v>
      </c>
      <c r="D13" s="142">
        <v>0</v>
      </c>
      <c r="E13" s="141">
        <v>0</v>
      </c>
      <c r="F13" s="140">
        <f t="shared" si="0"/>
        <v>3404.264000000001</v>
      </c>
      <c r="G13" s="144">
        <f t="shared" si="1"/>
        <v>0.07399848406167138</v>
      </c>
      <c r="H13" s="143">
        <v>2218.835</v>
      </c>
      <c r="I13" s="141">
        <v>1975.4639999999997</v>
      </c>
      <c r="J13" s="142">
        <v>0.52</v>
      </c>
      <c r="K13" s="141">
        <v>0</v>
      </c>
      <c r="L13" s="140">
        <f t="shared" si="2"/>
        <v>4194.819</v>
      </c>
      <c r="M13" s="146">
        <f t="shared" si="3"/>
        <v>-0.18845985965067846</v>
      </c>
      <c r="N13" s="145">
        <v>5776.041000000001</v>
      </c>
      <c r="O13" s="141">
        <v>4552.148999999999</v>
      </c>
      <c r="P13" s="142">
        <v>0</v>
      </c>
      <c r="Q13" s="141">
        <v>0</v>
      </c>
      <c r="R13" s="140">
        <f t="shared" si="4"/>
        <v>10328.19</v>
      </c>
      <c r="S13" s="144">
        <f t="shared" si="5"/>
        <v>0.07226052012974332</v>
      </c>
      <c r="T13" s="143">
        <v>5342.102999999998</v>
      </c>
      <c r="U13" s="141">
        <v>4645.268000000002</v>
      </c>
      <c r="V13" s="142">
        <v>0.52</v>
      </c>
      <c r="W13" s="141">
        <v>0</v>
      </c>
      <c r="X13" s="140">
        <f t="shared" si="6"/>
        <v>9987.891</v>
      </c>
      <c r="Y13" s="139">
        <f t="shared" si="7"/>
        <v>0.0340711567637253</v>
      </c>
    </row>
    <row r="14" spans="1:25" ht="19.5" customHeight="1">
      <c r="A14" s="147" t="s">
        <v>205</v>
      </c>
      <c r="B14" s="145">
        <v>1872.918</v>
      </c>
      <c r="C14" s="141">
        <v>1189.391</v>
      </c>
      <c r="D14" s="142">
        <v>0</v>
      </c>
      <c r="E14" s="141">
        <v>0</v>
      </c>
      <c r="F14" s="140">
        <f t="shared" si="0"/>
        <v>3062.309</v>
      </c>
      <c r="G14" s="144">
        <f t="shared" si="1"/>
        <v>0.06656540847842962</v>
      </c>
      <c r="H14" s="143">
        <v>1687.814</v>
      </c>
      <c r="I14" s="141">
        <v>1271.972</v>
      </c>
      <c r="J14" s="142"/>
      <c r="K14" s="141"/>
      <c r="L14" s="140">
        <f t="shared" si="2"/>
        <v>2959.786</v>
      </c>
      <c r="M14" s="146">
        <f t="shared" si="3"/>
        <v>0.03463865292963764</v>
      </c>
      <c r="N14" s="145">
        <v>6740.815999999999</v>
      </c>
      <c r="O14" s="141">
        <v>3403.359</v>
      </c>
      <c r="P14" s="142"/>
      <c r="Q14" s="141"/>
      <c r="R14" s="140">
        <f t="shared" si="4"/>
        <v>10144.175</v>
      </c>
      <c r="S14" s="144">
        <f t="shared" si="5"/>
        <v>0.07097307096278621</v>
      </c>
      <c r="T14" s="143">
        <v>4937.71</v>
      </c>
      <c r="U14" s="141">
        <v>2782.458</v>
      </c>
      <c r="V14" s="142"/>
      <c r="W14" s="141"/>
      <c r="X14" s="140">
        <f t="shared" si="6"/>
        <v>7720.168</v>
      </c>
      <c r="Y14" s="139">
        <f t="shared" si="7"/>
        <v>0.31398371123529945</v>
      </c>
    </row>
    <row r="15" spans="1:25" ht="19.5" customHeight="1">
      <c r="A15" s="147" t="s">
        <v>206</v>
      </c>
      <c r="B15" s="145">
        <v>0</v>
      </c>
      <c r="C15" s="141">
        <v>0</v>
      </c>
      <c r="D15" s="142">
        <v>1818.5120000000002</v>
      </c>
      <c r="E15" s="141">
        <v>876.8789999999999</v>
      </c>
      <c r="F15" s="140">
        <f t="shared" si="0"/>
        <v>2695.391</v>
      </c>
      <c r="G15" s="144">
        <f t="shared" si="1"/>
        <v>0.05858971218256646</v>
      </c>
      <c r="H15" s="143"/>
      <c r="I15" s="141"/>
      <c r="J15" s="142">
        <v>1256.5410000000002</v>
      </c>
      <c r="K15" s="141">
        <v>585.337</v>
      </c>
      <c r="L15" s="140">
        <f t="shared" si="2"/>
        <v>1841.8780000000002</v>
      </c>
      <c r="M15" s="146">
        <f t="shared" si="3"/>
        <v>0.4633927980029078</v>
      </c>
      <c r="N15" s="145"/>
      <c r="O15" s="141"/>
      <c r="P15" s="142">
        <v>4374.445000000001</v>
      </c>
      <c r="Q15" s="141">
        <v>1992.902</v>
      </c>
      <c r="R15" s="140">
        <f t="shared" si="4"/>
        <v>6367.347000000001</v>
      </c>
      <c r="S15" s="144">
        <f t="shared" si="5"/>
        <v>0.044548735651315556</v>
      </c>
      <c r="T15" s="143"/>
      <c r="U15" s="141"/>
      <c r="V15" s="142">
        <v>3055.669</v>
      </c>
      <c r="W15" s="141">
        <v>1107.1770000000001</v>
      </c>
      <c r="X15" s="140">
        <f t="shared" si="6"/>
        <v>4162.846</v>
      </c>
      <c r="Y15" s="139">
        <f t="shared" si="7"/>
        <v>0.5295658306841045</v>
      </c>
    </row>
    <row r="16" spans="1:25" ht="19.5" customHeight="1">
      <c r="A16" s="147" t="s">
        <v>207</v>
      </c>
      <c r="B16" s="145">
        <v>1273.819</v>
      </c>
      <c r="C16" s="141">
        <v>874.083</v>
      </c>
      <c r="D16" s="142">
        <v>0</v>
      </c>
      <c r="E16" s="141">
        <v>0</v>
      </c>
      <c r="F16" s="140">
        <f>SUM(B16:E16)</f>
        <v>2147.902</v>
      </c>
      <c r="G16" s="144">
        <f>F16/$F$9</f>
        <v>0.046688944192645465</v>
      </c>
      <c r="H16" s="143">
        <v>1344.286</v>
      </c>
      <c r="I16" s="141">
        <v>810.0319999999999</v>
      </c>
      <c r="J16" s="142"/>
      <c r="K16" s="141"/>
      <c r="L16" s="140">
        <f>SUM(H16:K16)</f>
        <v>2154.318</v>
      </c>
      <c r="M16" s="146">
        <f>IF(ISERROR(F16/L16-1),"         /0",(F16/L16-1))</f>
        <v>-0.0029782047032982373</v>
      </c>
      <c r="N16" s="145">
        <v>3868.8109999999997</v>
      </c>
      <c r="O16" s="141">
        <v>2159.389</v>
      </c>
      <c r="P16" s="142"/>
      <c r="Q16" s="141"/>
      <c r="R16" s="140">
        <f>SUM(N16:Q16)</f>
        <v>6028.2</v>
      </c>
      <c r="S16" s="144">
        <f>R16/$R$9</f>
        <v>0.042175915377826965</v>
      </c>
      <c r="T16" s="143">
        <v>4093.311</v>
      </c>
      <c r="U16" s="141">
        <v>2115.73</v>
      </c>
      <c r="V16" s="142"/>
      <c r="W16" s="141"/>
      <c r="X16" s="140">
        <f>SUM(T16:W16)</f>
        <v>6209.041</v>
      </c>
      <c r="Y16" s="139">
        <f>IF(ISERROR(R16/X16-1),"         /0",IF(R16/X16&gt;5,"  *  ",(R16/X16-1)))</f>
        <v>-0.02912543176957605</v>
      </c>
    </row>
    <row r="17" spans="1:25" ht="19.5" customHeight="1">
      <c r="A17" s="147" t="s">
        <v>208</v>
      </c>
      <c r="B17" s="145">
        <v>0</v>
      </c>
      <c r="C17" s="141">
        <v>0</v>
      </c>
      <c r="D17" s="142">
        <v>1131</v>
      </c>
      <c r="E17" s="141">
        <v>927.34</v>
      </c>
      <c r="F17" s="140">
        <f>SUM(B17:E17)</f>
        <v>2058.34</v>
      </c>
      <c r="G17" s="144">
        <f>F17/$F$9</f>
        <v>0.044742135064583896</v>
      </c>
      <c r="H17" s="143"/>
      <c r="I17" s="141"/>
      <c r="J17" s="142">
        <v>1053</v>
      </c>
      <c r="K17" s="141">
        <v>1034.605</v>
      </c>
      <c r="L17" s="140">
        <f>SUM(H17:K17)</f>
        <v>2087.605</v>
      </c>
      <c r="M17" s="146">
        <f>IF(ISERROR(F17/L17-1),"         /0",(F17/L17-1))</f>
        <v>-0.014018456556676107</v>
      </c>
      <c r="N17" s="145"/>
      <c r="O17" s="141"/>
      <c r="P17" s="142">
        <v>3900</v>
      </c>
      <c r="Q17" s="141">
        <v>2719.864</v>
      </c>
      <c r="R17" s="140">
        <f>SUM(N17:Q17)</f>
        <v>6619.864</v>
      </c>
      <c r="S17" s="144">
        <f>R17/$R$9</f>
        <v>0.04631545467581087</v>
      </c>
      <c r="T17" s="143"/>
      <c r="U17" s="141"/>
      <c r="V17" s="142">
        <v>2157.839</v>
      </c>
      <c r="W17" s="141">
        <v>1966.301</v>
      </c>
      <c r="X17" s="140">
        <f>SUM(T17:W17)</f>
        <v>4124.139999999999</v>
      </c>
      <c r="Y17" s="139">
        <f>IF(ISERROR(R17/X17-1),"         /0",IF(R17/X17&gt;5,"  *  ",(R17/X17-1)))</f>
        <v>0.6051501646403858</v>
      </c>
    </row>
    <row r="18" spans="1:25" ht="19.5" customHeight="1">
      <c r="A18" s="147" t="s">
        <v>209</v>
      </c>
      <c r="B18" s="145">
        <v>1557.461</v>
      </c>
      <c r="C18" s="141">
        <v>155.159</v>
      </c>
      <c r="D18" s="142">
        <v>0</v>
      </c>
      <c r="E18" s="141">
        <v>151.378</v>
      </c>
      <c r="F18" s="140">
        <f>SUM(B18:E18)</f>
        <v>1863.9979999999998</v>
      </c>
      <c r="G18" s="144">
        <f>F18/$F$9</f>
        <v>0.04051772315366472</v>
      </c>
      <c r="H18" s="143">
        <v>1630.348</v>
      </c>
      <c r="I18" s="141">
        <v>480.305</v>
      </c>
      <c r="J18" s="142"/>
      <c r="K18" s="141">
        <v>173.71800000000002</v>
      </c>
      <c r="L18" s="140">
        <f>SUM(H18:K18)</f>
        <v>2284.3709999999996</v>
      </c>
      <c r="M18" s="146">
        <f>IF(ISERROR(F18/L18-1),"         /0",(F18/L18-1))</f>
        <v>-0.18402133453804126</v>
      </c>
      <c r="N18" s="145">
        <v>4301.693</v>
      </c>
      <c r="O18" s="141">
        <v>375.201</v>
      </c>
      <c r="P18" s="142">
        <v>73.708</v>
      </c>
      <c r="Q18" s="141">
        <v>585.945</v>
      </c>
      <c r="R18" s="140">
        <f>SUM(N18:Q18)</f>
        <v>5336.547</v>
      </c>
      <c r="S18" s="144">
        <f>R18/$R$9</f>
        <v>0.037336809442585904</v>
      </c>
      <c r="T18" s="143">
        <v>4255.705</v>
      </c>
      <c r="U18" s="141">
        <v>1077.1480000000001</v>
      </c>
      <c r="V18" s="142"/>
      <c r="W18" s="141">
        <v>589.6049999999999</v>
      </c>
      <c r="X18" s="140">
        <f>SUM(T18:W18)</f>
        <v>5922.458</v>
      </c>
      <c r="Y18" s="139">
        <f>IF(ISERROR(R18/X18-1),"         /0",IF(R18/X18&gt;5,"  *  ",(R18/X18-1)))</f>
        <v>-0.09893037654298265</v>
      </c>
    </row>
    <row r="19" spans="1:25" ht="19.5" customHeight="1">
      <c r="A19" s="147" t="s">
        <v>174</v>
      </c>
      <c r="B19" s="145">
        <v>688.5049999999999</v>
      </c>
      <c r="C19" s="141">
        <v>575.057</v>
      </c>
      <c r="D19" s="142">
        <v>0</v>
      </c>
      <c r="E19" s="141">
        <v>0</v>
      </c>
      <c r="F19" s="140">
        <f>SUM(B19:E19)</f>
        <v>1263.562</v>
      </c>
      <c r="G19" s="144">
        <f>F19/$F$9</f>
        <v>0.027466046263725015</v>
      </c>
      <c r="H19" s="143">
        <v>1098.39</v>
      </c>
      <c r="I19" s="141">
        <v>928.4380000000001</v>
      </c>
      <c r="J19" s="142"/>
      <c r="K19" s="141"/>
      <c r="L19" s="140">
        <f>SUM(H19:K19)</f>
        <v>2026.8280000000002</v>
      </c>
      <c r="M19" s="146">
        <f>IF(ISERROR(F19/L19-1),"         /0",(F19/L19-1))</f>
        <v>-0.37658153528567806</v>
      </c>
      <c r="N19" s="145">
        <v>2707.07</v>
      </c>
      <c r="O19" s="141">
        <v>1987.4830000000002</v>
      </c>
      <c r="P19" s="142"/>
      <c r="Q19" s="141"/>
      <c r="R19" s="140">
        <f>SUM(N19:Q19)</f>
        <v>4694.553</v>
      </c>
      <c r="S19" s="144">
        <f>R19/$R$9</f>
        <v>0.032845139521701955</v>
      </c>
      <c r="T19" s="143">
        <v>3191.454</v>
      </c>
      <c r="U19" s="141">
        <v>2261.0319999999997</v>
      </c>
      <c r="V19" s="142"/>
      <c r="W19" s="141"/>
      <c r="X19" s="140">
        <f>SUM(T19:W19)</f>
        <v>5452.486</v>
      </c>
      <c r="Y19" s="139">
        <f>IF(ISERROR(R19/X19-1),"         /0",IF(R19/X19&gt;5,"  *  ",(R19/X19-1)))</f>
        <v>-0.13900686769301196</v>
      </c>
    </row>
    <row r="20" spans="1:25" ht="19.5" customHeight="1">
      <c r="A20" s="147" t="s">
        <v>210</v>
      </c>
      <c r="B20" s="145">
        <v>681.3</v>
      </c>
      <c r="C20" s="141">
        <v>518.725</v>
      </c>
      <c r="D20" s="142">
        <v>0</v>
      </c>
      <c r="E20" s="141">
        <v>0</v>
      </c>
      <c r="F20" s="140">
        <f t="shared" si="0"/>
        <v>1200.025</v>
      </c>
      <c r="G20" s="144">
        <f t="shared" si="1"/>
        <v>0.026084942541503002</v>
      </c>
      <c r="H20" s="143">
        <v>421.925</v>
      </c>
      <c r="I20" s="141">
        <v>169.993</v>
      </c>
      <c r="J20" s="142"/>
      <c r="K20" s="141"/>
      <c r="L20" s="140">
        <f t="shared" si="2"/>
        <v>591.918</v>
      </c>
      <c r="M20" s="146">
        <f t="shared" si="3"/>
        <v>1.0273500721383706</v>
      </c>
      <c r="N20" s="145">
        <v>1966.1809999999998</v>
      </c>
      <c r="O20" s="141">
        <v>1372.9370000000001</v>
      </c>
      <c r="P20" s="142"/>
      <c r="Q20" s="141"/>
      <c r="R20" s="140">
        <f t="shared" si="4"/>
        <v>3339.118</v>
      </c>
      <c r="S20" s="144">
        <f t="shared" si="5"/>
        <v>0.023361925318433167</v>
      </c>
      <c r="T20" s="143">
        <v>1532.552</v>
      </c>
      <c r="U20" s="141">
        <v>631.1569999999999</v>
      </c>
      <c r="V20" s="142"/>
      <c r="W20" s="141"/>
      <c r="X20" s="140">
        <f t="shared" si="6"/>
        <v>2163.709</v>
      </c>
      <c r="Y20" s="139">
        <f t="shared" si="7"/>
        <v>0.5432380232277076</v>
      </c>
    </row>
    <row r="21" spans="1:25" ht="19.5" customHeight="1">
      <c r="A21" s="147" t="s">
        <v>211</v>
      </c>
      <c r="B21" s="145">
        <v>1050.08</v>
      </c>
      <c r="C21" s="141">
        <v>0</v>
      </c>
      <c r="D21" s="142">
        <v>0</v>
      </c>
      <c r="E21" s="141">
        <v>0</v>
      </c>
      <c r="F21" s="140">
        <f t="shared" si="0"/>
        <v>1050.08</v>
      </c>
      <c r="G21" s="144">
        <f t="shared" si="1"/>
        <v>0.02282558818689733</v>
      </c>
      <c r="H21" s="143">
        <v>742.634</v>
      </c>
      <c r="I21" s="141">
        <v>0</v>
      </c>
      <c r="J21" s="142"/>
      <c r="K21" s="141"/>
      <c r="L21" s="140">
        <f t="shared" si="2"/>
        <v>742.634</v>
      </c>
      <c r="M21" s="146">
        <f t="shared" si="3"/>
        <v>0.4139939728049078</v>
      </c>
      <c r="N21" s="145">
        <v>3253.655</v>
      </c>
      <c r="O21" s="141"/>
      <c r="P21" s="142"/>
      <c r="Q21" s="141"/>
      <c r="R21" s="140">
        <f t="shared" si="4"/>
        <v>3253.655</v>
      </c>
      <c r="S21" s="144">
        <f t="shared" si="5"/>
        <v>0.02276398891022919</v>
      </c>
      <c r="T21" s="143">
        <v>2924.808</v>
      </c>
      <c r="U21" s="141">
        <v>123.02900000000001</v>
      </c>
      <c r="V21" s="142"/>
      <c r="W21" s="141"/>
      <c r="X21" s="140">
        <f t="shared" si="6"/>
        <v>3047.837</v>
      </c>
      <c r="Y21" s="139">
        <f t="shared" si="7"/>
        <v>0.06752920185692357</v>
      </c>
    </row>
    <row r="22" spans="1:25" ht="19.5" customHeight="1">
      <c r="A22" s="147" t="s">
        <v>191</v>
      </c>
      <c r="B22" s="145">
        <v>248.794</v>
      </c>
      <c r="C22" s="141">
        <v>455.258</v>
      </c>
      <c r="D22" s="142">
        <v>0</v>
      </c>
      <c r="E22" s="141">
        <v>0</v>
      </c>
      <c r="F22" s="140">
        <f t="shared" si="0"/>
        <v>704.052</v>
      </c>
      <c r="G22" s="144">
        <f t="shared" si="1"/>
        <v>0.015303977805654274</v>
      </c>
      <c r="H22" s="143">
        <v>128.233</v>
      </c>
      <c r="I22" s="141">
        <v>346.82</v>
      </c>
      <c r="J22" s="142"/>
      <c r="K22" s="141"/>
      <c r="L22" s="140">
        <f t="shared" si="2"/>
        <v>475.053</v>
      </c>
      <c r="M22" s="146">
        <f t="shared" si="3"/>
        <v>0.48204937133330383</v>
      </c>
      <c r="N22" s="145">
        <v>647.347</v>
      </c>
      <c r="O22" s="141">
        <v>1303.734</v>
      </c>
      <c r="P22" s="142"/>
      <c r="Q22" s="141"/>
      <c r="R22" s="140">
        <f t="shared" si="4"/>
        <v>1951.081</v>
      </c>
      <c r="S22" s="144">
        <f t="shared" si="5"/>
        <v>0.013650613309327164</v>
      </c>
      <c r="T22" s="143">
        <v>395.32800000000003</v>
      </c>
      <c r="U22" s="141">
        <v>735.332</v>
      </c>
      <c r="V22" s="142"/>
      <c r="W22" s="141"/>
      <c r="X22" s="140">
        <f t="shared" si="6"/>
        <v>1130.66</v>
      </c>
      <c r="Y22" s="139">
        <f t="shared" si="7"/>
        <v>0.725612474130154</v>
      </c>
    </row>
    <row r="23" spans="1:25" ht="19.5" customHeight="1">
      <c r="A23" s="147" t="s">
        <v>212</v>
      </c>
      <c r="B23" s="145">
        <v>433.112</v>
      </c>
      <c r="C23" s="141">
        <v>246.179</v>
      </c>
      <c r="D23" s="142">
        <v>0</v>
      </c>
      <c r="E23" s="141">
        <v>0</v>
      </c>
      <c r="F23" s="140">
        <f t="shared" si="0"/>
        <v>679.291</v>
      </c>
      <c r="G23" s="144">
        <f t="shared" si="1"/>
        <v>0.014765747966884119</v>
      </c>
      <c r="H23" s="143">
        <v>583.577</v>
      </c>
      <c r="I23" s="141">
        <v>224.36900000000003</v>
      </c>
      <c r="J23" s="142"/>
      <c r="K23" s="141"/>
      <c r="L23" s="140">
        <f t="shared" si="2"/>
        <v>807.946</v>
      </c>
      <c r="M23" s="146">
        <f t="shared" si="3"/>
        <v>-0.15923712723375072</v>
      </c>
      <c r="N23" s="145">
        <v>1301.535</v>
      </c>
      <c r="O23" s="141">
        <v>751.043</v>
      </c>
      <c r="P23" s="142"/>
      <c r="Q23" s="141"/>
      <c r="R23" s="140">
        <f t="shared" si="4"/>
        <v>2052.578</v>
      </c>
      <c r="S23" s="144">
        <f t="shared" si="5"/>
        <v>0.01436073057204295</v>
      </c>
      <c r="T23" s="143">
        <v>1809.5220000000002</v>
      </c>
      <c r="U23" s="141">
        <v>818.3570000000001</v>
      </c>
      <c r="V23" s="142"/>
      <c r="W23" s="141"/>
      <c r="X23" s="140">
        <f t="shared" si="6"/>
        <v>2627.8790000000004</v>
      </c>
      <c r="Y23" s="139">
        <f t="shared" si="7"/>
        <v>-0.21892218020692744</v>
      </c>
    </row>
    <row r="24" spans="1:25" ht="19.5" customHeight="1">
      <c r="A24" s="147" t="s">
        <v>173</v>
      </c>
      <c r="B24" s="145">
        <v>366.282</v>
      </c>
      <c r="C24" s="141">
        <v>233.085</v>
      </c>
      <c r="D24" s="142">
        <v>0</v>
      </c>
      <c r="E24" s="141">
        <v>0</v>
      </c>
      <c r="F24" s="140">
        <f aca="true" t="shared" si="8" ref="F24:F29">SUM(B24:E24)</f>
        <v>599.367</v>
      </c>
      <c r="G24" s="144">
        <f aca="true" t="shared" si="9" ref="G24:G29">F24/$F$9</f>
        <v>0.013028440037726737</v>
      </c>
      <c r="H24" s="143">
        <v>265.947</v>
      </c>
      <c r="I24" s="141">
        <v>248.17200000000003</v>
      </c>
      <c r="J24" s="142"/>
      <c r="K24" s="141"/>
      <c r="L24" s="140">
        <f aca="true" t="shared" si="10" ref="L24:L29">SUM(H24:K24)</f>
        <v>514.119</v>
      </c>
      <c r="M24" s="146" t="s">
        <v>50</v>
      </c>
      <c r="N24" s="145">
        <v>1008.6610000000002</v>
      </c>
      <c r="O24" s="141">
        <v>657.3140000000001</v>
      </c>
      <c r="P24" s="142"/>
      <c r="Q24" s="141"/>
      <c r="R24" s="140">
        <f aca="true" t="shared" si="11" ref="R24:R29">SUM(N24:Q24)</f>
        <v>1665.9750000000004</v>
      </c>
      <c r="S24" s="144">
        <f aca="true" t="shared" si="12" ref="S24:S29">R24/$R$9</f>
        <v>0.01165588743266237</v>
      </c>
      <c r="T24" s="143">
        <v>885.384</v>
      </c>
      <c r="U24" s="141">
        <v>661.3109999999999</v>
      </c>
      <c r="V24" s="142"/>
      <c r="W24" s="141"/>
      <c r="X24" s="140">
        <f aca="true" t="shared" si="13" ref="X24:X29">SUM(T24:W24)</f>
        <v>1546.695</v>
      </c>
      <c r="Y24" s="139">
        <f aca="true" t="shared" si="14" ref="Y24:Y29">IF(ISERROR(R24/X24-1),"         /0",IF(R24/X24&gt;5,"  *  ",(R24/X24-1)))</f>
        <v>0.07711927690979836</v>
      </c>
    </row>
    <row r="25" spans="1:25" ht="19.5" customHeight="1">
      <c r="A25" s="147" t="s">
        <v>213</v>
      </c>
      <c r="B25" s="145">
        <v>448.831</v>
      </c>
      <c r="C25" s="141">
        <v>110.3</v>
      </c>
      <c r="D25" s="142">
        <v>0</v>
      </c>
      <c r="E25" s="141">
        <v>0</v>
      </c>
      <c r="F25" s="140">
        <f t="shared" si="8"/>
        <v>559.131</v>
      </c>
      <c r="G25" s="144">
        <f t="shared" si="9"/>
        <v>0.012153830135349774</v>
      </c>
      <c r="H25" s="143">
        <v>468.882</v>
      </c>
      <c r="I25" s="141">
        <v>129.633</v>
      </c>
      <c r="J25" s="142"/>
      <c r="K25" s="141"/>
      <c r="L25" s="140">
        <f t="shared" si="10"/>
        <v>598.515</v>
      </c>
      <c r="M25" s="146">
        <f>IF(ISERROR(F25/L25-1),"         /0",(F25/L25-1))</f>
        <v>-0.06580286208365704</v>
      </c>
      <c r="N25" s="145">
        <v>1122.632</v>
      </c>
      <c r="O25" s="141">
        <v>338.728</v>
      </c>
      <c r="P25" s="142"/>
      <c r="Q25" s="141"/>
      <c r="R25" s="140">
        <f t="shared" si="11"/>
        <v>1461.3600000000001</v>
      </c>
      <c r="S25" s="144">
        <f t="shared" si="12"/>
        <v>0.010224311684506356</v>
      </c>
      <c r="T25" s="143">
        <v>1161.065</v>
      </c>
      <c r="U25" s="141">
        <v>344.803</v>
      </c>
      <c r="V25" s="142"/>
      <c r="W25" s="141"/>
      <c r="X25" s="140">
        <f t="shared" si="13"/>
        <v>1505.868</v>
      </c>
      <c r="Y25" s="139">
        <f t="shared" si="14"/>
        <v>-0.02955637545920342</v>
      </c>
    </row>
    <row r="26" spans="1:25" ht="19.5" customHeight="1">
      <c r="A26" s="147" t="s">
        <v>160</v>
      </c>
      <c r="B26" s="145">
        <v>301</v>
      </c>
      <c r="C26" s="141">
        <v>186.868</v>
      </c>
      <c r="D26" s="142">
        <v>0</v>
      </c>
      <c r="E26" s="141">
        <v>0</v>
      </c>
      <c r="F26" s="140">
        <f t="shared" si="8"/>
        <v>487.868</v>
      </c>
      <c r="G26" s="144">
        <f t="shared" si="9"/>
        <v>0.010604786356815887</v>
      </c>
      <c r="H26" s="143">
        <v>354.52700000000004</v>
      </c>
      <c r="I26" s="141">
        <v>198.32599999999996</v>
      </c>
      <c r="J26" s="142">
        <v>0.56</v>
      </c>
      <c r="K26" s="141">
        <v>0</v>
      </c>
      <c r="L26" s="140">
        <f t="shared" si="10"/>
        <v>553.413</v>
      </c>
      <c r="M26" s="146">
        <f>IF(ISERROR(F26/L26-1),"         /0",(F26/L26-1))</f>
        <v>-0.11843776709256926</v>
      </c>
      <c r="N26" s="145">
        <v>926.8370000000001</v>
      </c>
      <c r="O26" s="141">
        <v>527.0169999999999</v>
      </c>
      <c r="P26" s="142">
        <v>0</v>
      </c>
      <c r="Q26" s="141">
        <v>0</v>
      </c>
      <c r="R26" s="140">
        <f t="shared" si="11"/>
        <v>1453.854</v>
      </c>
      <c r="S26" s="144">
        <f t="shared" si="12"/>
        <v>0.010171796436036502</v>
      </c>
      <c r="T26" s="143">
        <v>808.855</v>
      </c>
      <c r="U26" s="141">
        <v>456.69800000000004</v>
      </c>
      <c r="V26" s="142">
        <v>2.109</v>
      </c>
      <c r="W26" s="141">
        <v>2.02</v>
      </c>
      <c r="X26" s="140">
        <f t="shared" si="13"/>
        <v>1269.682</v>
      </c>
      <c r="Y26" s="139">
        <f t="shared" si="14"/>
        <v>0.1450536433532177</v>
      </c>
    </row>
    <row r="27" spans="1:25" ht="19.5" customHeight="1">
      <c r="A27" s="147" t="s">
        <v>187</v>
      </c>
      <c r="B27" s="145">
        <v>180.282</v>
      </c>
      <c r="C27" s="141">
        <v>296.935</v>
      </c>
      <c r="D27" s="142">
        <v>0</v>
      </c>
      <c r="E27" s="141">
        <v>0</v>
      </c>
      <c r="F27" s="140">
        <f t="shared" si="8"/>
        <v>477.217</v>
      </c>
      <c r="G27" s="144">
        <f t="shared" si="9"/>
        <v>0.010373265577657496</v>
      </c>
      <c r="H27" s="143">
        <v>284.553</v>
      </c>
      <c r="I27" s="141">
        <v>480.374</v>
      </c>
      <c r="J27" s="142"/>
      <c r="K27" s="141"/>
      <c r="L27" s="140">
        <f t="shared" si="10"/>
        <v>764.927</v>
      </c>
      <c r="M27" s="146">
        <f>IF(ISERROR(F27/L27-1),"         /0",(F27/L27-1))</f>
        <v>-0.3761273951631986</v>
      </c>
      <c r="N27" s="145">
        <v>594.8180000000001</v>
      </c>
      <c r="O27" s="141">
        <v>960.7449999999999</v>
      </c>
      <c r="P27" s="142"/>
      <c r="Q27" s="141"/>
      <c r="R27" s="140">
        <f t="shared" si="11"/>
        <v>1555.563</v>
      </c>
      <c r="S27" s="144">
        <f t="shared" si="12"/>
        <v>0.010883396943180162</v>
      </c>
      <c r="T27" s="143">
        <v>655.655</v>
      </c>
      <c r="U27" s="141">
        <v>1337.244</v>
      </c>
      <c r="V27" s="142"/>
      <c r="W27" s="141"/>
      <c r="X27" s="140">
        <f t="shared" si="13"/>
        <v>1992.899</v>
      </c>
      <c r="Y27" s="139">
        <f t="shared" si="14"/>
        <v>-0.2194471470957634</v>
      </c>
    </row>
    <row r="28" spans="1:25" ht="19.5" customHeight="1">
      <c r="A28" s="147" t="s">
        <v>184</v>
      </c>
      <c r="B28" s="145">
        <v>191.016</v>
      </c>
      <c r="C28" s="141">
        <v>213.829</v>
      </c>
      <c r="D28" s="142">
        <v>0</v>
      </c>
      <c r="E28" s="141">
        <v>0</v>
      </c>
      <c r="F28" s="140">
        <f t="shared" si="8"/>
        <v>404.845</v>
      </c>
      <c r="G28" s="144">
        <f t="shared" si="9"/>
        <v>0.008800115466940091</v>
      </c>
      <c r="H28" s="143">
        <v>62.340999999999994</v>
      </c>
      <c r="I28" s="141">
        <v>75.35</v>
      </c>
      <c r="J28" s="142"/>
      <c r="K28" s="141"/>
      <c r="L28" s="140">
        <f t="shared" si="10"/>
        <v>137.69099999999997</v>
      </c>
      <c r="M28" s="146">
        <f>IF(ISERROR(F28/L28-1),"         /0",(F28/L28-1))</f>
        <v>1.9402430078944892</v>
      </c>
      <c r="N28" s="145">
        <v>852.995</v>
      </c>
      <c r="O28" s="141">
        <v>639.965</v>
      </c>
      <c r="P28" s="142"/>
      <c r="Q28" s="141"/>
      <c r="R28" s="140">
        <f t="shared" si="11"/>
        <v>1492.96</v>
      </c>
      <c r="S28" s="144">
        <f t="shared" si="12"/>
        <v>0.010445399061491082</v>
      </c>
      <c r="T28" s="143">
        <v>213.875</v>
      </c>
      <c r="U28" s="141">
        <v>179.56300000000002</v>
      </c>
      <c r="V28" s="142">
        <v>0</v>
      </c>
      <c r="W28" s="141">
        <v>0</v>
      </c>
      <c r="X28" s="140">
        <f t="shared" si="13"/>
        <v>393.438</v>
      </c>
      <c r="Y28" s="139">
        <f t="shared" si="14"/>
        <v>2.7946512538188992</v>
      </c>
    </row>
    <row r="29" spans="1:25" ht="19.5" customHeight="1">
      <c r="A29" s="147" t="s">
        <v>181</v>
      </c>
      <c r="B29" s="145">
        <v>241.91899999999995</v>
      </c>
      <c r="C29" s="141">
        <v>155.56999999999996</v>
      </c>
      <c r="D29" s="142">
        <v>0</v>
      </c>
      <c r="E29" s="141">
        <v>0</v>
      </c>
      <c r="F29" s="140">
        <f t="shared" si="8"/>
        <v>397.4889999999999</v>
      </c>
      <c r="G29" s="144">
        <f t="shared" si="9"/>
        <v>0.008640218100355812</v>
      </c>
      <c r="H29" s="143">
        <v>257.96999999999997</v>
      </c>
      <c r="I29" s="141">
        <v>166.055</v>
      </c>
      <c r="J29" s="142"/>
      <c r="K29" s="141"/>
      <c r="L29" s="140">
        <f t="shared" si="10"/>
        <v>424.025</v>
      </c>
      <c r="M29" s="146">
        <f>IF(ISERROR(F29/L29-1),"         /0",(F29/L29-1))</f>
        <v>-0.0625812157302047</v>
      </c>
      <c r="N29" s="145">
        <v>635.8909999999997</v>
      </c>
      <c r="O29" s="141">
        <v>413.822</v>
      </c>
      <c r="P29" s="142"/>
      <c r="Q29" s="141"/>
      <c r="R29" s="140">
        <f t="shared" si="11"/>
        <v>1049.7129999999997</v>
      </c>
      <c r="S29" s="144">
        <f t="shared" si="12"/>
        <v>0.007344249802429393</v>
      </c>
      <c r="T29" s="143">
        <v>617.61</v>
      </c>
      <c r="U29" s="141">
        <v>341.62999999999994</v>
      </c>
      <c r="V29" s="142"/>
      <c r="W29" s="141"/>
      <c r="X29" s="140">
        <f t="shared" si="13"/>
        <v>959.24</v>
      </c>
      <c r="Y29" s="139">
        <f t="shared" si="14"/>
        <v>0.09431737625620262</v>
      </c>
    </row>
    <row r="30" spans="1:25" ht="19.5" customHeight="1">
      <c r="A30" s="147" t="s">
        <v>188</v>
      </c>
      <c r="B30" s="145">
        <v>111.637</v>
      </c>
      <c r="C30" s="141">
        <v>261.095</v>
      </c>
      <c r="D30" s="142">
        <v>0</v>
      </c>
      <c r="E30" s="141">
        <v>0</v>
      </c>
      <c r="F30" s="140">
        <f aca="true" t="shared" si="15" ref="F30:F36">SUM(B30:E30)</f>
        <v>372.732</v>
      </c>
      <c r="G30" s="144">
        <f aca="true" t="shared" si="16" ref="G30:G36">F30/$F$9</f>
        <v>0.008102075209582714</v>
      </c>
      <c r="H30" s="143">
        <v>32.95</v>
      </c>
      <c r="I30" s="141">
        <v>197.85</v>
      </c>
      <c r="J30" s="142"/>
      <c r="K30" s="141"/>
      <c r="L30" s="140">
        <f aca="true" t="shared" si="17" ref="L30:L36">SUM(H30:K30)</f>
        <v>230.8</v>
      </c>
      <c r="M30" s="146">
        <f aca="true" t="shared" si="18" ref="M30:M36">IF(ISERROR(F30/L30-1),"         /0",(F30/L30-1))</f>
        <v>0.6149566724436741</v>
      </c>
      <c r="N30" s="145">
        <v>198.238</v>
      </c>
      <c r="O30" s="141">
        <v>668.176</v>
      </c>
      <c r="P30" s="142"/>
      <c r="Q30" s="141"/>
      <c r="R30" s="140">
        <f aca="true" t="shared" si="19" ref="R30:R36">SUM(N30:Q30)</f>
        <v>866.414</v>
      </c>
      <c r="S30" s="144">
        <f aca="true" t="shared" si="20" ref="S30:S36">R30/$R$9</f>
        <v>0.006061810083634347</v>
      </c>
      <c r="T30" s="143">
        <v>151.351</v>
      </c>
      <c r="U30" s="141">
        <v>464.55499999999995</v>
      </c>
      <c r="V30" s="142"/>
      <c r="W30" s="141"/>
      <c r="X30" s="140">
        <f aca="true" t="shared" si="21" ref="X30:X36">SUM(T30:W30)</f>
        <v>615.906</v>
      </c>
      <c r="Y30" s="139">
        <f aca="true" t="shared" si="22" ref="Y30:Y36">IF(ISERROR(R30/X30-1),"         /0",IF(R30/X30&gt;5,"  *  ",(R30/X30-1)))</f>
        <v>0.4067308972473074</v>
      </c>
    </row>
    <row r="31" spans="1:25" ht="19.5" customHeight="1">
      <c r="A31" s="147" t="s">
        <v>180</v>
      </c>
      <c r="B31" s="145">
        <v>127.743</v>
      </c>
      <c r="C31" s="141">
        <v>238.93099999999998</v>
      </c>
      <c r="D31" s="142">
        <v>0</v>
      </c>
      <c r="E31" s="141">
        <v>0</v>
      </c>
      <c r="F31" s="140">
        <f>SUM(B31:E31)</f>
        <v>366.674</v>
      </c>
      <c r="G31" s="144">
        <f>F31/$F$9</f>
        <v>0.007970392468042807</v>
      </c>
      <c r="H31" s="143">
        <v>80.68700000000001</v>
      </c>
      <c r="I31" s="141">
        <v>317.23599999999993</v>
      </c>
      <c r="J31" s="142"/>
      <c r="K31" s="141"/>
      <c r="L31" s="140">
        <f>SUM(H31:K31)</f>
        <v>397.92299999999994</v>
      </c>
      <c r="M31" s="146">
        <f>IF(ISERROR(F31/L31-1),"         /0",(F31/L31-1))</f>
        <v>-0.07853026841876432</v>
      </c>
      <c r="N31" s="145">
        <v>269.26000000000005</v>
      </c>
      <c r="O31" s="141">
        <v>731.6090000000002</v>
      </c>
      <c r="P31" s="142"/>
      <c r="Q31" s="141"/>
      <c r="R31" s="140">
        <f>SUM(N31:Q31)</f>
        <v>1000.8690000000001</v>
      </c>
      <c r="S31" s="144">
        <f>R31/$R$9</f>
        <v>0.00700251588339642</v>
      </c>
      <c r="T31" s="143">
        <v>271.54400000000004</v>
      </c>
      <c r="U31" s="141">
        <v>678.098</v>
      </c>
      <c r="V31" s="142"/>
      <c r="W31" s="141"/>
      <c r="X31" s="140">
        <f>SUM(T31:W31)</f>
        <v>949.642</v>
      </c>
      <c r="Y31" s="139">
        <f>IF(ISERROR(R31/X31-1),"         /0",IF(R31/X31&gt;5,"  *  ",(R31/X31-1)))</f>
        <v>0.053943486071593494</v>
      </c>
    </row>
    <row r="32" spans="1:25" ht="19.5" customHeight="1">
      <c r="A32" s="147" t="s">
        <v>214</v>
      </c>
      <c r="B32" s="145">
        <v>209.943</v>
      </c>
      <c r="C32" s="141">
        <v>82.801</v>
      </c>
      <c r="D32" s="142">
        <v>0</v>
      </c>
      <c r="E32" s="141">
        <v>0</v>
      </c>
      <c r="F32" s="140">
        <f t="shared" si="15"/>
        <v>292.744</v>
      </c>
      <c r="G32" s="144">
        <f t="shared" si="16"/>
        <v>0.006363376112472453</v>
      </c>
      <c r="H32" s="143">
        <v>389.962</v>
      </c>
      <c r="I32" s="141">
        <v>159.719</v>
      </c>
      <c r="J32" s="142"/>
      <c r="K32" s="141"/>
      <c r="L32" s="140">
        <f t="shared" si="17"/>
        <v>549.681</v>
      </c>
      <c r="M32" s="146">
        <f t="shared" si="18"/>
        <v>-0.4674292908068498</v>
      </c>
      <c r="N32" s="145">
        <v>650.634</v>
      </c>
      <c r="O32" s="141">
        <v>318.372</v>
      </c>
      <c r="P32" s="142">
        <v>100.69</v>
      </c>
      <c r="Q32" s="141">
        <v>11.317</v>
      </c>
      <c r="R32" s="140">
        <f t="shared" si="19"/>
        <v>1081.0130000000001</v>
      </c>
      <c r="S32" s="144">
        <f t="shared" si="20"/>
        <v>0.007563238248619964</v>
      </c>
      <c r="T32" s="143">
        <v>1105.56</v>
      </c>
      <c r="U32" s="141">
        <v>415.499</v>
      </c>
      <c r="V32" s="142">
        <v>152.362</v>
      </c>
      <c r="W32" s="141">
        <v>12.477</v>
      </c>
      <c r="X32" s="140">
        <f t="shared" si="21"/>
        <v>1685.8980000000001</v>
      </c>
      <c r="Y32" s="139">
        <f t="shared" si="22"/>
        <v>-0.3587909826098613</v>
      </c>
    </row>
    <row r="33" spans="1:25" ht="19.5" customHeight="1">
      <c r="A33" s="147" t="s">
        <v>197</v>
      </c>
      <c r="B33" s="145">
        <v>88.835</v>
      </c>
      <c r="C33" s="141">
        <v>129.93</v>
      </c>
      <c r="D33" s="142">
        <v>0</v>
      </c>
      <c r="E33" s="141">
        <v>0</v>
      </c>
      <c r="F33" s="140">
        <f t="shared" si="15"/>
        <v>218.765</v>
      </c>
      <c r="G33" s="144">
        <f t="shared" si="16"/>
        <v>0.00475529464393817</v>
      </c>
      <c r="H33" s="143">
        <v>89.169</v>
      </c>
      <c r="I33" s="141">
        <v>118.305</v>
      </c>
      <c r="J33" s="142"/>
      <c r="K33" s="141"/>
      <c r="L33" s="140">
        <f t="shared" si="17"/>
        <v>207.474</v>
      </c>
      <c r="M33" s="146">
        <f t="shared" si="18"/>
        <v>0.05442127688288645</v>
      </c>
      <c r="N33" s="145">
        <v>221.47699999999998</v>
      </c>
      <c r="O33" s="141">
        <v>380.253</v>
      </c>
      <c r="P33" s="142"/>
      <c r="Q33" s="141"/>
      <c r="R33" s="140">
        <f t="shared" si="19"/>
        <v>601.73</v>
      </c>
      <c r="S33" s="144">
        <f t="shared" si="20"/>
        <v>0.004209965422563919</v>
      </c>
      <c r="T33" s="143">
        <v>297.30899999999997</v>
      </c>
      <c r="U33" s="141">
        <v>310.635</v>
      </c>
      <c r="V33" s="142"/>
      <c r="W33" s="141"/>
      <c r="X33" s="140">
        <f t="shared" si="21"/>
        <v>607.944</v>
      </c>
      <c r="Y33" s="139">
        <f t="shared" si="22"/>
        <v>-0.010221336175700313</v>
      </c>
    </row>
    <row r="34" spans="1:25" ht="19.5" customHeight="1">
      <c r="A34" s="147" t="s">
        <v>190</v>
      </c>
      <c r="B34" s="145">
        <v>16.033</v>
      </c>
      <c r="C34" s="141">
        <v>192.44600000000003</v>
      </c>
      <c r="D34" s="142">
        <v>0</v>
      </c>
      <c r="E34" s="141">
        <v>0</v>
      </c>
      <c r="F34" s="140">
        <f t="shared" si="15"/>
        <v>208.47900000000004</v>
      </c>
      <c r="G34" s="144">
        <f t="shared" si="16"/>
        <v>0.004531707869511056</v>
      </c>
      <c r="H34" s="143">
        <v>12.356</v>
      </c>
      <c r="I34" s="141">
        <v>197.447</v>
      </c>
      <c r="J34" s="142"/>
      <c r="K34" s="141"/>
      <c r="L34" s="140">
        <f t="shared" si="17"/>
        <v>209.803</v>
      </c>
      <c r="M34" s="146">
        <f t="shared" si="18"/>
        <v>-0.006310681925425055</v>
      </c>
      <c r="N34" s="145">
        <v>32.329</v>
      </c>
      <c r="O34" s="141">
        <v>562.626</v>
      </c>
      <c r="P34" s="142"/>
      <c r="Q34" s="141"/>
      <c r="R34" s="140">
        <f t="shared" si="19"/>
        <v>594.9549999999999</v>
      </c>
      <c r="S34" s="144">
        <f t="shared" si="20"/>
        <v>0.004162564568795833</v>
      </c>
      <c r="T34" s="143">
        <v>24.512999999999998</v>
      </c>
      <c r="U34" s="141">
        <v>567.9970000000001</v>
      </c>
      <c r="V34" s="142"/>
      <c r="W34" s="141"/>
      <c r="X34" s="140">
        <f t="shared" si="21"/>
        <v>592.5100000000001</v>
      </c>
      <c r="Y34" s="139">
        <f t="shared" si="22"/>
        <v>0.004126512632697921</v>
      </c>
    </row>
    <row r="35" spans="1:25" ht="19.5" customHeight="1">
      <c r="A35" s="147" t="s">
        <v>215</v>
      </c>
      <c r="B35" s="145">
        <v>0</v>
      </c>
      <c r="C35" s="141">
        <v>0</v>
      </c>
      <c r="D35" s="142">
        <v>174.035</v>
      </c>
      <c r="E35" s="141">
        <v>6.966</v>
      </c>
      <c r="F35" s="140">
        <f t="shared" si="15"/>
        <v>181.001</v>
      </c>
      <c r="G35" s="144">
        <f t="shared" si="16"/>
        <v>0.003934418603741242</v>
      </c>
      <c r="H35" s="143"/>
      <c r="I35" s="141"/>
      <c r="J35" s="142">
        <v>257.36</v>
      </c>
      <c r="K35" s="141">
        <v>20.02</v>
      </c>
      <c r="L35" s="140">
        <f t="shared" si="17"/>
        <v>277.38</v>
      </c>
      <c r="M35" s="146">
        <f t="shared" si="18"/>
        <v>-0.3474619655346456</v>
      </c>
      <c r="N35" s="145"/>
      <c r="O35" s="141"/>
      <c r="P35" s="142">
        <v>602.553</v>
      </c>
      <c r="Q35" s="141">
        <v>28.213</v>
      </c>
      <c r="R35" s="140">
        <f t="shared" si="19"/>
        <v>630.766</v>
      </c>
      <c r="S35" s="144">
        <f t="shared" si="20"/>
        <v>0.004413113937694569</v>
      </c>
      <c r="T35" s="143"/>
      <c r="U35" s="141"/>
      <c r="V35" s="142">
        <v>403.097</v>
      </c>
      <c r="W35" s="141">
        <v>102.181</v>
      </c>
      <c r="X35" s="140">
        <f t="shared" si="21"/>
        <v>505.27799999999996</v>
      </c>
      <c r="Y35" s="139">
        <f t="shared" si="22"/>
        <v>0.2483543712570111</v>
      </c>
    </row>
    <row r="36" spans="1:25" ht="19.5" customHeight="1">
      <c r="A36" s="147" t="s">
        <v>195</v>
      </c>
      <c r="B36" s="145">
        <v>89.265</v>
      </c>
      <c r="C36" s="141">
        <v>48.481</v>
      </c>
      <c r="D36" s="142">
        <v>0</v>
      </c>
      <c r="E36" s="141">
        <v>0</v>
      </c>
      <c r="F36" s="140">
        <f t="shared" si="15"/>
        <v>137.746</v>
      </c>
      <c r="G36" s="144">
        <f t="shared" si="16"/>
        <v>0.0029941847005869647</v>
      </c>
      <c r="H36" s="143">
        <v>73.25</v>
      </c>
      <c r="I36" s="141">
        <v>65.987</v>
      </c>
      <c r="J36" s="142"/>
      <c r="K36" s="141"/>
      <c r="L36" s="140">
        <f t="shared" si="17"/>
        <v>139.237</v>
      </c>
      <c r="M36" s="146">
        <f t="shared" si="18"/>
        <v>-0.010708360565079622</v>
      </c>
      <c r="N36" s="145">
        <v>226.72699999999998</v>
      </c>
      <c r="O36" s="141">
        <v>98.315</v>
      </c>
      <c r="P36" s="142"/>
      <c r="Q36" s="141"/>
      <c r="R36" s="140">
        <f t="shared" si="19"/>
        <v>325.042</v>
      </c>
      <c r="S36" s="144">
        <f t="shared" si="20"/>
        <v>0.0022741355439832175</v>
      </c>
      <c r="T36" s="143">
        <v>171.687</v>
      </c>
      <c r="U36" s="141">
        <v>175.765</v>
      </c>
      <c r="V36" s="142"/>
      <c r="W36" s="141"/>
      <c r="X36" s="140">
        <f t="shared" si="21"/>
        <v>347.452</v>
      </c>
      <c r="Y36" s="139">
        <f t="shared" si="22"/>
        <v>-0.06449811772561398</v>
      </c>
    </row>
    <row r="37" spans="1:25" ht="19.5" customHeight="1">
      <c r="A37" s="147" t="s">
        <v>182</v>
      </c>
      <c r="B37" s="145">
        <v>100.56</v>
      </c>
      <c r="C37" s="141">
        <v>25.448</v>
      </c>
      <c r="D37" s="142">
        <v>0</v>
      </c>
      <c r="E37" s="141">
        <v>0</v>
      </c>
      <c r="F37" s="140">
        <f>SUM(B37:E37)</f>
        <v>126.00800000000001</v>
      </c>
      <c r="G37" s="144">
        <f>F37/$F$9</f>
        <v>0.002739035803228858</v>
      </c>
      <c r="H37" s="143">
        <v>90.36600000000001</v>
      </c>
      <c r="I37" s="141">
        <v>15.885</v>
      </c>
      <c r="J37" s="142"/>
      <c r="K37" s="141"/>
      <c r="L37" s="140">
        <f>SUM(H37:K37)</f>
        <v>106.25100000000002</v>
      </c>
      <c r="M37" s="146">
        <f>IF(ISERROR(F37/L37-1),"         /0",(F37/L37-1))</f>
        <v>0.18594648520955093</v>
      </c>
      <c r="N37" s="145">
        <v>266.1020000000001</v>
      </c>
      <c r="O37" s="141">
        <v>80.007</v>
      </c>
      <c r="P37" s="142"/>
      <c r="Q37" s="141"/>
      <c r="R37" s="140">
        <f>SUM(N37:Q37)</f>
        <v>346.1090000000001</v>
      </c>
      <c r="S37" s="144">
        <f>R37/$R$9</f>
        <v>0.00242152946078503</v>
      </c>
      <c r="T37" s="143">
        <v>90.36600000000001</v>
      </c>
      <c r="U37" s="141">
        <v>15.885</v>
      </c>
      <c r="V37" s="142"/>
      <c r="W37" s="141"/>
      <c r="X37" s="140">
        <f>SUM(T37:W37)</f>
        <v>106.25100000000002</v>
      </c>
      <c r="Y37" s="139">
        <f>IF(ISERROR(R37/X37-1),"         /0",IF(R37/X37&gt;5,"  *  ",(R37/X37-1)))</f>
        <v>2.257465812086475</v>
      </c>
    </row>
    <row r="38" spans="1:25" ht="19.5" customHeight="1">
      <c r="A38" s="147" t="s">
        <v>216</v>
      </c>
      <c r="B38" s="145">
        <v>0</v>
      </c>
      <c r="C38" s="141">
        <v>0</v>
      </c>
      <c r="D38" s="142">
        <v>114.575</v>
      </c>
      <c r="E38" s="141">
        <v>0</v>
      </c>
      <c r="F38" s="140">
        <f>SUM(B38:E38)</f>
        <v>114.575</v>
      </c>
      <c r="G38" s="144">
        <f>F38/$F$9</f>
        <v>0.0024905166906462</v>
      </c>
      <c r="H38" s="143"/>
      <c r="I38" s="141"/>
      <c r="J38" s="142"/>
      <c r="K38" s="141"/>
      <c r="L38" s="140">
        <f>SUM(H38:K38)</f>
        <v>0</v>
      </c>
      <c r="M38" s="146" t="str">
        <f>IF(ISERROR(F38/L38-1),"         /0",(F38/L38-1))</f>
        <v>         /0</v>
      </c>
      <c r="N38" s="145"/>
      <c r="O38" s="141"/>
      <c r="P38" s="142">
        <v>1350.5910000000001</v>
      </c>
      <c r="Q38" s="141">
        <v>243.708</v>
      </c>
      <c r="R38" s="140">
        <f>SUM(N38:Q38)</f>
        <v>1594.2990000000002</v>
      </c>
      <c r="S38" s="144">
        <f>R38/$R$9</f>
        <v>0.011154410887321947</v>
      </c>
      <c r="T38" s="143"/>
      <c r="U38" s="141"/>
      <c r="V38" s="142"/>
      <c r="W38" s="141"/>
      <c r="X38" s="140">
        <f>SUM(T38:W38)</f>
        <v>0</v>
      </c>
      <c r="Y38" s="139" t="str">
        <f>IF(ISERROR(R38/X38-1),"         /0",IF(R38/X38&gt;5,"  *  ",(R38/X38-1)))</f>
        <v>         /0</v>
      </c>
    </row>
    <row r="39" spans="1:25" ht="19.5" customHeight="1">
      <c r="A39" s="147" t="s">
        <v>194</v>
      </c>
      <c r="B39" s="145">
        <v>58.111</v>
      </c>
      <c r="C39" s="141">
        <v>41.082</v>
      </c>
      <c r="D39" s="142">
        <v>0</v>
      </c>
      <c r="E39" s="141">
        <v>0</v>
      </c>
      <c r="F39" s="140">
        <f>SUM(B39:E39)</f>
        <v>99.193</v>
      </c>
      <c r="G39" s="144">
        <f>F39/$F$9</f>
        <v>0.0021561581679709232</v>
      </c>
      <c r="H39" s="143">
        <v>24.317999999999998</v>
      </c>
      <c r="I39" s="141">
        <v>5.066000000000001</v>
      </c>
      <c r="J39" s="142"/>
      <c r="K39" s="141"/>
      <c r="L39" s="140">
        <f>SUM(H39:K39)</f>
        <v>29.384</v>
      </c>
      <c r="M39" s="146">
        <f>IF(ISERROR(F39/L39-1),"         /0",(F39/L39-1))</f>
        <v>2.3757487067791994</v>
      </c>
      <c r="N39" s="145">
        <v>175.841</v>
      </c>
      <c r="O39" s="141">
        <v>125.599</v>
      </c>
      <c r="P39" s="142"/>
      <c r="Q39" s="141"/>
      <c r="R39" s="140">
        <f>SUM(N39:Q39)</f>
        <v>301.44</v>
      </c>
      <c r="S39" s="144">
        <f>R39/$R$9</f>
        <v>0.002109005661970764</v>
      </c>
      <c r="T39" s="143">
        <v>43.006</v>
      </c>
      <c r="U39" s="141">
        <v>9.073</v>
      </c>
      <c r="V39" s="142"/>
      <c r="W39" s="141"/>
      <c r="X39" s="140">
        <f>SUM(T39:W39)</f>
        <v>52.079</v>
      </c>
      <c r="Y39" s="139" t="str">
        <f>IF(ISERROR(R39/X39-1),"         /0",IF(R39/X39&gt;5,"  *  ",(R39/X39-1)))</f>
        <v>  *  </v>
      </c>
    </row>
    <row r="40" spans="1:25" ht="19.5" customHeight="1" thickBot="1">
      <c r="A40" s="138" t="s">
        <v>172</v>
      </c>
      <c r="B40" s="136">
        <v>369.56</v>
      </c>
      <c r="C40" s="132">
        <v>70.364</v>
      </c>
      <c r="D40" s="133">
        <v>37.775</v>
      </c>
      <c r="E40" s="132">
        <v>6.107999999999999</v>
      </c>
      <c r="F40" s="131">
        <f>SUM(B40:E40)</f>
        <v>483.80699999999996</v>
      </c>
      <c r="G40" s="135">
        <f>F40/$F$9</f>
        <v>0.010516512402805725</v>
      </c>
      <c r="H40" s="134">
        <v>412.147</v>
      </c>
      <c r="I40" s="132">
        <v>213.91199999999998</v>
      </c>
      <c r="J40" s="133">
        <v>166.76</v>
      </c>
      <c r="K40" s="132">
        <v>54.074</v>
      </c>
      <c r="L40" s="131">
        <f>SUM(H40:K40)</f>
        <v>846.8929999999999</v>
      </c>
      <c r="M40" s="137" t="s">
        <v>50</v>
      </c>
      <c r="N40" s="136">
        <v>1160.128</v>
      </c>
      <c r="O40" s="132">
        <v>187.37</v>
      </c>
      <c r="P40" s="133">
        <v>145.79399999999998</v>
      </c>
      <c r="Q40" s="132">
        <v>220.75</v>
      </c>
      <c r="R40" s="131">
        <f>SUM(N40:Q40)</f>
        <v>1714.042</v>
      </c>
      <c r="S40" s="135">
        <f>R40/$R$9</f>
        <v>0.01199218512093847</v>
      </c>
      <c r="T40" s="134">
        <v>1512.8799999999999</v>
      </c>
      <c r="U40" s="132">
        <v>774.023</v>
      </c>
      <c r="V40" s="133">
        <v>223.25099999999998</v>
      </c>
      <c r="W40" s="132">
        <v>109.27</v>
      </c>
      <c r="X40" s="131">
        <f>SUM(T40:W40)</f>
        <v>2619.4239999999995</v>
      </c>
      <c r="Y40" s="130">
        <f>IF(ISERROR(R40/X40-1),"         /0",IF(R40/X40&gt;5,"  *  ",(R40/X40-1)))</f>
        <v>-0.34564163724544017</v>
      </c>
    </row>
    <row r="41" ht="15" thickTop="1">
      <c r="A41" s="121" t="s">
        <v>43</v>
      </c>
    </row>
    <row r="42" ht="15">
      <c r="A42" s="121" t="s">
        <v>42</v>
      </c>
    </row>
    <row r="43" ht="15">
      <c r="A43" s="128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1:Y65536 M41:M65536 Y3 M3">
    <cfRule type="cellIs" priority="9" dxfId="92" operator="lessThan" stopIfTrue="1">
      <formula>0</formula>
    </cfRule>
  </conditionalFormatting>
  <conditionalFormatting sqref="M9:M40 Y9:Y40">
    <cfRule type="cellIs" priority="10" dxfId="92" operator="lessThan">
      <formula>0</formula>
    </cfRule>
    <cfRule type="cellIs" priority="11" dxfId="94" operator="greaterThanOrEqual" stopIfTrue="1">
      <formula>0</formula>
    </cfRule>
  </conditionalFormatting>
  <conditionalFormatting sqref="G7:G8">
    <cfRule type="cellIs" priority="5" dxfId="92" operator="lessThan" stopIfTrue="1">
      <formula>0</formula>
    </cfRule>
  </conditionalFormatting>
  <conditionalFormatting sqref="S7:S8">
    <cfRule type="cellIs" priority="4" dxfId="92" operator="lessThan" stopIfTrue="1">
      <formula>0</formula>
    </cfRule>
  </conditionalFormatting>
  <conditionalFormatting sqref="M5 Y5 Y7:Y8 M7:M8">
    <cfRule type="cellIs" priority="6" dxfId="92" operator="lessThan" stopIfTrue="1">
      <formula>0</formula>
    </cfRule>
  </conditionalFormatting>
  <conditionalFormatting sqref="M6 Y6">
    <cfRule type="cellIs" priority="3" dxfId="92" operator="lessThan" stopIfTrue="1">
      <formula>0</formula>
    </cfRule>
  </conditionalFormatting>
  <conditionalFormatting sqref="G6">
    <cfRule type="cellIs" priority="2" dxfId="92" operator="lessThan" stopIfTrue="1">
      <formula>0</formula>
    </cfRule>
  </conditionalFormatting>
  <conditionalFormatting sqref="S6">
    <cfRule type="cellIs" priority="1" dxfId="92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0"/>
  <sheetViews>
    <sheetView showGridLines="0" zoomScale="88" zoomScaleNormal="88" zoomScalePageLayoutView="0" workbookViewId="0" topLeftCell="A1">
      <selection activeCell="A16" sqref="A16:IV16"/>
    </sheetView>
  </sheetViews>
  <sheetFormatPr defaultColWidth="9.140625" defaultRowHeight="15"/>
  <cols>
    <col min="1" max="1" width="15.8515625" style="186" customWidth="1"/>
    <col min="2" max="2" width="12.28125" style="186" customWidth="1"/>
    <col min="3" max="3" width="11.57421875" style="186" customWidth="1"/>
    <col min="4" max="4" width="11.421875" style="186" bestFit="1" customWidth="1"/>
    <col min="5" max="5" width="10.28125" style="186" bestFit="1" customWidth="1"/>
    <col min="6" max="6" width="11.421875" style="186" bestFit="1" customWidth="1"/>
    <col min="7" max="7" width="11.421875" style="186" customWidth="1"/>
    <col min="8" max="8" width="11.421875" style="186" bestFit="1" customWidth="1"/>
    <col min="9" max="9" width="8.8515625" style="186" bestFit="1" customWidth="1"/>
    <col min="10" max="10" width="11.421875" style="186" bestFit="1" customWidth="1"/>
    <col min="11" max="11" width="11.421875" style="186" customWidth="1"/>
    <col min="12" max="12" width="12.421875" style="186" bestFit="1" customWidth="1"/>
    <col min="13" max="13" width="10.57421875" style="186" customWidth="1"/>
    <col min="14" max="14" width="11.421875" style="186" bestFit="1" customWidth="1"/>
    <col min="15" max="15" width="10.57421875" style="186" customWidth="1"/>
    <col min="16" max="16" width="12.421875" style="186" bestFit="1" customWidth="1"/>
    <col min="17" max="17" width="9.140625" style="186" customWidth="1"/>
    <col min="18" max="16384" width="9.140625" style="186" customWidth="1"/>
  </cols>
  <sheetData>
    <row r="1" spans="14:17" ht="18.75" thickBot="1">
      <c r="N1" s="541" t="s">
        <v>28</v>
      </c>
      <c r="O1" s="542"/>
      <c r="P1" s="542"/>
      <c r="Q1" s="543"/>
    </row>
    <row r="2" ht="3.75" customHeight="1" thickBot="1"/>
    <row r="3" spans="1:17" ht="24" customHeight="1" thickTop="1">
      <c r="A3" s="608" t="s">
        <v>52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10"/>
    </row>
    <row r="4" spans="1:17" ht="18.75" customHeight="1" thickBot="1">
      <c r="A4" s="605" t="s">
        <v>38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7"/>
    </row>
    <row r="5" spans="1:17" s="445" customFormat="1" ht="20.25" customHeight="1" thickBot="1">
      <c r="A5" s="602" t="s">
        <v>142</v>
      </c>
      <c r="B5" s="558" t="s">
        <v>36</v>
      </c>
      <c r="C5" s="559"/>
      <c r="D5" s="559"/>
      <c r="E5" s="559"/>
      <c r="F5" s="560"/>
      <c r="G5" s="560"/>
      <c r="H5" s="560"/>
      <c r="I5" s="561"/>
      <c r="J5" s="559" t="s">
        <v>35</v>
      </c>
      <c r="K5" s="559"/>
      <c r="L5" s="559"/>
      <c r="M5" s="559"/>
      <c r="N5" s="559"/>
      <c r="O5" s="559"/>
      <c r="P5" s="559"/>
      <c r="Q5" s="562"/>
    </row>
    <row r="6" spans="1:17" s="479" customFormat="1" ht="28.5" customHeight="1" thickBot="1">
      <c r="A6" s="603"/>
      <c r="B6" s="599" t="s">
        <v>151</v>
      </c>
      <c r="C6" s="600"/>
      <c r="D6" s="601"/>
      <c r="E6" s="536" t="s">
        <v>34</v>
      </c>
      <c r="F6" s="599" t="s">
        <v>152</v>
      </c>
      <c r="G6" s="600"/>
      <c r="H6" s="601"/>
      <c r="I6" s="534" t="s">
        <v>33</v>
      </c>
      <c r="J6" s="599" t="s">
        <v>153</v>
      </c>
      <c r="K6" s="600"/>
      <c r="L6" s="601"/>
      <c r="M6" s="536" t="s">
        <v>34</v>
      </c>
      <c r="N6" s="599" t="s">
        <v>154</v>
      </c>
      <c r="O6" s="600"/>
      <c r="P6" s="601"/>
      <c r="Q6" s="536" t="s">
        <v>33</v>
      </c>
    </row>
    <row r="7" spans="1:17" s="210" customFormat="1" ht="22.5" customHeight="1" thickBot="1">
      <c r="A7" s="604"/>
      <c r="B7" s="119" t="s">
        <v>22</v>
      </c>
      <c r="C7" s="116" t="s">
        <v>21</v>
      </c>
      <c r="D7" s="116" t="s">
        <v>17</v>
      </c>
      <c r="E7" s="537"/>
      <c r="F7" s="119" t="s">
        <v>22</v>
      </c>
      <c r="G7" s="117" t="s">
        <v>21</v>
      </c>
      <c r="H7" s="116" t="s">
        <v>17</v>
      </c>
      <c r="I7" s="535"/>
      <c r="J7" s="119" t="s">
        <v>22</v>
      </c>
      <c r="K7" s="116" t="s">
        <v>21</v>
      </c>
      <c r="L7" s="117" t="s">
        <v>17</v>
      </c>
      <c r="M7" s="537"/>
      <c r="N7" s="118" t="s">
        <v>22</v>
      </c>
      <c r="O7" s="117" t="s">
        <v>21</v>
      </c>
      <c r="P7" s="116" t="s">
        <v>17</v>
      </c>
      <c r="Q7" s="537"/>
    </row>
    <row r="8" spans="1:17" s="202" customFormat="1" ht="18" customHeight="1" thickBot="1">
      <c r="A8" s="209" t="s">
        <v>51</v>
      </c>
      <c r="B8" s="208">
        <f>SUM(B9:B58)</f>
        <v>1478654</v>
      </c>
      <c r="C8" s="204">
        <f>SUM(C9:C58)</f>
        <v>76425</v>
      </c>
      <c r="D8" s="204">
        <f aca="true" t="shared" si="0" ref="D8:D58">C8+B8</f>
        <v>1555079</v>
      </c>
      <c r="E8" s="205">
        <f aca="true" t="shared" si="1" ref="E8:E58">D8/$D$8</f>
        <v>1</v>
      </c>
      <c r="F8" s="204">
        <f>SUM(F9:F58)</f>
        <v>1204467</v>
      </c>
      <c r="G8" s="204">
        <f>SUM(G9:G58)</f>
        <v>63283</v>
      </c>
      <c r="H8" s="204">
        <f aca="true" t="shared" si="2" ref="H8:H58">G8+F8</f>
        <v>1267750</v>
      </c>
      <c r="I8" s="207">
        <f aca="true" t="shared" si="3" ref="I8:I58">(D8/H8-1)</f>
        <v>0.22664484322618805</v>
      </c>
      <c r="J8" s="206">
        <f>SUM(J9:J58)</f>
        <v>4352320</v>
      </c>
      <c r="K8" s="204">
        <f>SUM(K9:K58)</f>
        <v>214314</v>
      </c>
      <c r="L8" s="204">
        <f aca="true" t="shared" si="4" ref="L8:L58">K8+J8</f>
        <v>4566634</v>
      </c>
      <c r="M8" s="205">
        <f aca="true" t="shared" si="5" ref="M8:M58">(L8/$L$8)</f>
        <v>1</v>
      </c>
      <c r="N8" s="204">
        <f>SUM(N9:N58)</f>
        <v>3609267</v>
      </c>
      <c r="O8" s="204">
        <f>SUM(O9:O58)</f>
        <v>210105</v>
      </c>
      <c r="P8" s="204">
        <f aca="true" t="shared" si="6" ref="P8:P58">O8+N8</f>
        <v>3819372</v>
      </c>
      <c r="Q8" s="203">
        <f aca="true" t="shared" si="7" ref="Q8:Q58">(L8/P8-1)</f>
        <v>0.19565048913800487</v>
      </c>
    </row>
    <row r="9" spans="1:17" s="187" customFormat="1" ht="18" customHeight="1" thickTop="1">
      <c r="A9" s="201" t="s">
        <v>217</v>
      </c>
      <c r="B9" s="200">
        <v>217099</v>
      </c>
      <c r="C9" s="196">
        <v>6517</v>
      </c>
      <c r="D9" s="196">
        <f t="shared" si="0"/>
        <v>223616</v>
      </c>
      <c r="E9" s="199">
        <f t="shared" si="1"/>
        <v>0.14379719615530787</v>
      </c>
      <c r="F9" s="197">
        <v>164133</v>
      </c>
      <c r="G9" s="196">
        <v>31</v>
      </c>
      <c r="H9" s="196">
        <f t="shared" si="2"/>
        <v>164164</v>
      </c>
      <c r="I9" s="198">
        <f t="shared" si="3"/>
        <v>0.3621500450768744</v>
      </c>
      <c r="J9" s="197">
        <v>614688</v>
      </c>
      <c r="K9" s="196">
        <v>6684</v>
      </c>
      <c r="L9" s="196">
        <f t="shared" si="4"/>
        <v>621372</v>
      </c>
      <c r="M9" s="198">
        <f t="shared" si="5"/>
        <v>0.13606783464582448</v>
      </c>
      <c r="N9" s="197">
        <v>459488</v>
      </c>
      <c r="O9" s="196">
        <v>486</v>
      </c>
      <c r="P9" s="196">
        <f t="shared" si="6"/>
        <v>459974</v>
      </c>
      <c r="Q9" s="195">
        <f t="shared" si="7"/>
        <v>0.3508850500245666</v>
      </c>
    </row>
    <row r="10" spans="1:17" s="187" customFormat="1" ht="18" customHeight="1">
      <c r="A10" s="201" t="s">
        <v>218</v>
      </c>
      <c r="B10" s="200">
        <v>154720</v>
      </c>
      <c r="C10" s="196">
        <v>61</v>
      </c>
      <c r="D10" s="196">
        <f t="shared" si="0"/>
        <v>154781</v>
      </c>
      <c r="E10" s="199">
        <f t="shared" si="1"/>
        <v>0.09953256394048147</v>
      </c>
      <c r="F10" s="197">
        <v>131450</v>
      </c>
      <c r="G10" s="196">
        <v>84</v>
      </c>
      <c r="H10" s="196">
        <f t="shared" si="2"/>
        <v>131534</v>
      </c>
      <c r="I10" s="198">
        <f t="shared" si="3"/>
        <v>0.17673757355512643</v>
      </c>
      <c r="J10" s="197">
        <v>431853</v>
      </c>
      <c r="K10" s="196">
        <v>249</v>
      </c>
      <c r="L10" s="196">
        <f t="shared" si="4"/>
        <v>432102</v>
      </c>
      <c r="M10" s="198">
        <f t="shared" si="5"/>
        <v>0.09462155276731177</v>
      </c>
      <c r="N10" s="197">
        <v>366827</v>
      </c>
      <c r="O10" s="196">
        <v>363</v>
      </c>
      <c r="P10" s="196">
        <f t="shared" si="6"/>
        <v>367190</v>
      </c>
      <c r="Q10" s="195">
        <f t="shared" si="7"/>
        <v>0.17678041340995132</v>
      </c>
    </row>
    <row r="11" spans="1:17" s="187" customFormat="1" ht="18" customHeight="1">
      <c r="A11" s="201" t="s">
        <v>219</v>
      </c>
      <c r="B11" s="200">
        <v>135472</v>
      </c>
      <c r="C11" s="196">
        <v>3439</v>
      </c>
      <c r="D11" s="196">
        <f t="shared" si="0"/>
        <v>138911</v>
      </c>
      <c r="E11" s="199">
        <f t="shared" si="1"/>
        <v>0.08932729462618941</v>
      </c>
      <c r="F11" s="197">
        <v>107060</v>
      </c>
      <c r="G11" s="196">
        <v>886</v>
      </c>
      <c r="H11" s="196">
        <f t="shared" si="2"/>
        <v>107946</v>
      </c>
      <c r="I11" s="198">
        <f t="shared" si="3"/>
        <v>0.2868563911585422</v>
      </c>
      <c r="J11" s="197">
        <v>421236</v>
      </c>
      <c r="K11" s="196">
        <v>5600</v>
      </c>
      <c r="L11" s="196">
        <f t="shared" si="4"/>
        <v>426836</v>
      </c>
      <c r="M11" s="198">
        <f t="shared" si="5"/>
        <v>0.09346840583239209</v>
      </c>
      <c r="N11" s="197">
        <v>338507</v>
      </c>
      <c r="O11" s="196">
        <v>3010</v>
      </c>
      <c r="P11" s="196">
        <f t="shared" si="6"/>
        <v>341517</v>
      </c>
      <c r="Q11" s="195">
        <f t="shared" si="7"/>
        <v>0.2498235812565699</v>
      </c>
    </row>
    <row r="12" spans="1:17" s="187" customFormat="1" ht="18" customHeight="1">
      <c r="A12" s="201" t="s">
        <v>220</v>
      </c>
      <c r="B12" s="200">
        <v>89857</v>
      </c>
      <c r="C12" s="196">
        <v>2094</v>
      </c>
      <c r="D12" s="196">
        <f>C12+B12</f>
        <v>91951</v>
      </c>
      <c r="E12" s="199">
        <f>D12/$D$8</f>
        <v>0.05912947187892062</v>
      </c>
      <c r="F12" s="197">
        <v>81380</v>
      </c>
      <c r="G12" s="196">
        <v>317</v>
      </c>
      <c r="H12" s="196">
        <f>G12+F12</f>
        <v>81697</v>
      </c>
      <c r="I12" s="198">
        <f>(D12/H12-1)</f>
        <v>0.1255125647208588</v>
      </c>
      <c r="J12" s="197">
        <v>270139</v>
      </c>
      <c r="K12" s="196">
        <v>4015</v>
      </c>
      <c r="L12" s="196">
        <f>K12+J12</f>
        <v>274154</v>
      </c>
      <c r="M12" s="198">
        <f>(L12/$L$8)</f>
        <v>0.06003415206911699</v>
      </c>
      <c r="N12" s="197">
        <v>248843</v>
      </c>
      <c r="O12" s="196">
        <v>2184</v>
      </c>
      <c r="P12" s="196">
        <f>O12+N12</f>
        <v>251027</v>
      </c>
      <c r="Q12" s="195">
        <f>(L12/P12-1)</f>
        <v>0.09212953188302464</v>
      </c>
    </row>
    <row r="13" spans="1:17" s="187" customFormat="1" ht="18" customHeight="1">
      <c r="A13" s="201" t="s">
        <v>221</v>
      </c>
      <c r="B13" s="200">
        <v>67624</v>
      </c>
      <c r="C13" s="196">
        <v>65</v>
      </c>
      <c r="D13" s="196">
        <f>C13+B13</f>
        <v>67689</v>
      </c>
      <c r="E13" s="199">
        <f>D13/$D$8</f>
        <v>0.04352769216226314</v>
      </c>
      <c r="F13" s="197">
        <v>61507</v>
      </c>
      <c r="G13" s="196">
        <v>162</v>
      </c>
      <c r="H13" s="196">
        <f>G13+F13</f>
        <v>61669</v>
      </c>
      <c r="I13" s="198">
        <f>(D13/H13-1)</f>
        <v>0.09761792797029312</v>
      </c>
      <c r="J13" s="197">
        <v>183430</v>
      </c>
      <c r="K13" s="196">
        <v>133</v>
      </c>
      <c r="L13" s="196">
        <f>K13+J13</f>
        <v>183563</v>
      </c>
      <c r="M13" s="198">
        <f>(L13/$L$8)</f>
        <v>0.04019656490973439</v>
      </c>
      <c r="N13" s="197">
        <v>181001</v>
      </c>
      <c r="O13" s="196">
        <v>302</v>
      </c>
      <c r="P13" s="196">
        <f>O13+N13</f>
        <v>181303</v>
      </c>
      <c r="Q13" s="195">
        <f>(L13/P13-1)</f>
        <v>0.01246532048559601</v>
      </c>
    </row>
    <row r="14" spans="1:17" s="187" customFormat="1" ht="18" customHeight="1">
      <c r="A14" s="201" t="s">
        <v>222</v>
      </c>
      <c r="B14" s="200">
        <v>58451</v>
      </c>
      <c r="C14" s="196">
        <v>487</v>
      </c>
      <c r="D14" s="196">
        <f>C14+B14</f>
        <v>58938</v>
      </c>
      <c r="E14" s="199">
        <f>D14/$D$8</f>
        <v>0.03790032532109301</v>
      </c>
      <c r="F14" s="197">
        <v>55484</v>
      </c>
      <c r="G14" s="196">
        <v>262</v>
      </c>
      <c r="H14" s="196">
        <f>G14+F14</f>
        <v>55746</v>
      </c>
      <c r="I14" s="198">
        <f>(D14/H14-1)</f>
        <v>0.05725971370143146</v>
      </c>
      <c r="J14" s="197">
        <v>175457</v>
      </c>
      <c r="K14" s="196">
        <v>715</v>
      </c>
      <c r="L14" s="196">
        <f>K14+J14</f>
        <v>176172</v>
      </c>
      <c r="M14" s="198">
        <f>(L14/$L$8)</f>
        <v>0.03857808617901062</v>
      </c>
      <c r="N14" s="197">
        <v>186055</v>
      </c>
      <c r="O14" s="196">
        <v>1264</v>
      </c>
      <c r="P14" s="196">
        <f>O14+N14</f>
        <v>187319</v>
      </c>
      <c r="Q14" s="195">
        <f>(L14/P14-1)</f>
        <v>-0.05950811183062055</v>
      </c>
    </row>
    <row r="15" spans="1:17" s="187" customFormat="1" ht="18" customHeight="1">
      <c r="A15" s="201" t="s">
        <v>223</v>
      </c>
      <c r="B15" s="200">
        <v>52136</v>
      </c>
      <c r="C15" s="196">
        <v>446</v>
      </c>
      <c r="D15" s="196">
        <f>C15+B15</f>
        <v>52582</v>
      </c>
      <c r="E15" s="199">
        <f>D15/$D$8</f>
        <v>0.033813073162199475</v>
      </c>
      <c r="F15" s="197">
        <v>41056</v>
      </c>
      <c r="G15" s="196">
        <v>261</v>
      </c>
      <c r="H15" s="196">
        <f>G15+F15</f>
        <v>41317</v>
      </c>
      <c r="I15" s="198">
        <f>(D15/H15-1)</f>
        <v>0.27264806254084273</v>
      </c>
      <c r="J15" s="197">
        <v>144037</v>
      </c>
      <c r="K15" s="196">
        <v>781</v>
      </c>
      <c r="L15" s="196">
        <f>K15+J15</f>
        <v>144818</v>
      </c>
      <c r="M15" s="198">
        <f>(L15/$L$8)</f>
        <v>0.03171219764929705</v>
      </c>
      <c r="N15" s="197">
        <v>125211</v>
      </c>
      <c r="O15" s="196">
        <v>1026</v>
      </c>
      <c r="P15" s="196">
        <f>O15+N15</f>
        <v>126237</v>
      </c>
      <c r="Q15" s="195">
        <f>(L15/P15-1)</f>
        <v>0.1471913939653191</v>
      </c>
    </row>
    <row r="16" spans="1:17" s="187" customFormat="1" ht="18" customHeight="1">
      <c r="A16" s="201" t="s">
        <v>224</v>
      </c>
      <c r="B16" s="200">
        <v>48367</v>
      </c>
      <c r="C16" s="196">
        <v>305</v>
      </c>
      <c r="D16" s="196">
        <f>C16+B16</f>
        <v>48672</v>
      </c>
      <c r="E16" s="199">
        <f>D16/$D$8</f>
        <v>0.03129873144708404</v>
      </c>
      <c r="F16" s="197">
        <v>16935</v>
      </c>
      <c r="G16" s="196">
        <v>18</v>
      </c>
      <c r="H16" s="196">
        <f>G16+F16</f>
        <v>16953</v>
      </c>
      <c r="I16" s="198">
        <f>(D16/H16-1)</f>
        <v>1.8709962838435676</v>
      </c>
      <c r="J16" s="197">
        <v>157713</v>
      </c>
      <c r="K16" s="196">
        <v>322</v>
      </c>
      <c r="L16" s="196">
        <f>K16+J16</f>
        <v>158035</v>
      </c>
      <c r="M16" s="198">
        <f>(L16/$L$8)</f>
        <v>0.034606451929364165</v>
      </c>
      <c r="N16" s="197">
        <v>56182</v>
      </c>
      <c r="O16" s="196">
        <v>144</v>
      </c>
      <c r="P16" s="196">
        <f>O16+N16</f>
        <v>56326</v>
      </c>
      <c r="Q16" s="195">
        <f>(L16/P16-1)</f>
        <v>1.805720271277918</v>
      </c>
    </row>
    <row r="17" spans="1:17" s="187" customFormat="1" ht="18" customHeight="1">
      <c r="A17" s="201" t="s">
        <v>225</v>
      </c>
      <c r="B17" s="200">
        <v>34580</v>
      </c>
      <c r="C17" s="196">
        <v>8518</v>
      </c>
      <c r="D17" s="196">
        <f t="shared" si="0"/>
        <v>43098</v>
      </c>
      <c r="E17" s="199">
        <f aca="true" t="shared" si="8" ref="E17:E37">D17/$D$8</f>
        <v>0.027714347631213592</v>
      </c>
      <c r="F17" s="197">
        <v>30411</v>
      </c>
      <c r="G17" s="196">
        <v>7216</v>
      </c>
      <c r="H17" s="196">
        <f t="shared" si="2"/>
        <v>37627</v>
      </c>
      <c r="I17" s="198">
        <f aca="true" t="shared" si="9" ref="I17:I37">(D17/H17-1)</f>
        <v>0.14540090892178492</v>
      </c>
      <c r="J17" s="197">
        <v>112020</v>
      </c>
      <c r="K17" s="196">
        <v>31469</v>
      </c>
      <c r="L17" s="196">
        <f t="shared" si="4"/>
        <v>143489</v>
      </c>
      <c r="M17" s="198">
        <f aca="true" t="shared" si="10" ref="M17:M37">(L17/$L$8)</f>
        <v>0.031421173669709465</v>
      </c>
      <c r="N17" s="197">
        <v>97934</v>
      </c>
      <c r="O17" s="196">
        <v>33551</v>
      </c>
      <c r="P17" s="196">
        <f t="shared" si="6"/>
        <v>131485</v>
      </c>
      <c r="Q17" s="195">
        <f aca="true" t="shared" si="11" ref="Q17:Q37">(L17/P17-1)</f>
        <v>0.09129558504772417</v>
      </c>
    </row>
    <row r="18" spans="1:17" s="187" customFormat="1" ht="18" customHeight="1">
      <c r="A18" s="201" t="s">
        <v>226</v>
      </c>
      <c r="B18" s="200">
        <v>39712</v>
      </c>
      <c r="C18" s="196">
        <v>863</v>
      </c>
      <c r="D18" s="196">
        <f aca="true" t="shared" si="12" ref="D18:D23">C18+B18</f>
        <v>40575</v>
      </c>
      <c r="E18" s="199">
        <f aca="true" t="shared" si="13" ref="E18:E23">D18/$D$8</f>
        <v>0.02609192201810969</v>
      </c>
      <c r="F18" s="197">
        <v>41217</v>
      </c>
      <c r="G18" s="196">
        <v>159</v>
      </c>
      <c r="H18" s="196">
        <f aca="true" t="shared" si="14" ref="H18:H23">G18+F18</f>
        <v>41376</v>
      </c>
      <c r="I18" s="198">
        <f aca="true" t="shared" si="15" ref="I18:I23">(D18/H18-1)</f>
        <v>-0.01935904872389793</v>
      </c>
      <c r="J18" s="197">
        <v>119073</v>
      </c>
      <c r="K18" s="196">
        <v>989</v>
      </c>
      <c r="L18" s="196">
        <f aca="true" t="shared" si="16" ref="L18:L23">K18+J18</f>
        <v>120062</v>
      </c>
      <c r="M18" s="198">
        <f aca="true" t="shared" si="17" ref="M18:M23">(L18/$L$8)</f>
        <v>0.026291136973096596</v>
      </c>
      <c r="N18" s="197">
        <v>128547</v>
      </c>
      <c r="O18" s="196">
        <v>1122</v>
      </c>
      <c r="P18" s="196">
        <f aca="true" t="shared" si="18" ref="P18:P23">O18+N18</f>
        <v>129669</v>
      </c>
      <c r="Q18" s="195">
        <f aca="true" t="shared" si="19" ref="Q18:Q23">(L18/P18-1)</f>
        <v>-0.07408864107843816</v>
      </c>
    </row>
    <row r="19" spans="1:17" s="187" customFormat="1" ht="18" customHeight="1">
      <c r="A19" s="201" t="s">
        <v>227</v>
      </c>
      <c r="B19" s="200">
        <v>30875</v>
      </c>
      <c r="C19" s="196">
        <v>20</v>
      </c>
      <c r="D19" s="196">
        <f t="shared" si="12"/>
        <v>30895</v>
      </c>
      <c r="E19" s="199">
        <f t="shared" si="13"/>
        <v>0.01986715787429449</v>
      </c>
      <c r="F19" s="197">
        <v>28122</v>
      </c>
      <c r="G19" s="196">
        <v>2</v>
      </c>
      <c r="H19" s="196">
        <f t="shared" si="14"/>
        <v>28124</v>
      </c>
      <c r="I19" s="198">
        <f t="shared" si="15"/>
        <v>0.09852794766036133</v>
      </c>
      <c r="J19" s="197">
        <v>85073</v>
      </c>
      <c r="K19" s="196">
        <v>121</v>
      </c>
      <c r="L19" s="196">
        <f t="shared" si="16"/>
        <v>85194</v>
      </c>
      <c r="M19" s="198">
        <f t="shared" si="17"/>
        <v>0.018655753887874528</v>
      </c>
      <c r="N19" s="197">
        <v>91528</v>
      </c>
      <c r="O19" s="196">
        <v>266</v>
      </c>
      <c r="P19" s="196">
        <f t="shared" si="18"/>
        <v>91794</v>
      </c>
      <c r="Q19" s="195">
        <f t="shared" si="19"/>
        <v>-0.07190012419112357</v>
      </c>
    </row>
    <row r="20" spans="1:17" s="187" customFormat="1" ht="18" customHeight="1">
      <c r="A20" s="201" t="s">
        <v>228</v>
      </c>
      <c r="B20" s="200">
        <v>30563</v>
      </c>
      <c r="C20" s="196">
        <v>43</v>
      </c>
      <c r="D20" s="196">
        <f t="shared" si="12"/>
        <v>30606</v>
      </c>
      <c r="E20" s="199">
        <f t="shared" si="13"/>
        <v>0.019681315225785957</v>
      </c>
      <c r="F20" s="197">
        <v>18068</v>
      </c>
      <c r="G20" s="196">
        <v>18</v>
      </c>
      <c r="H20" s="196">
        <f t="shared" si="14"/>
        <v>18086</v>
      </c>
      <c r="I20" s="198">
        <f t="shared" si="15"/>
        <v>0.6922481477385822</v>
      </c>
      <c r="J20" s="197">
        <v>86624</v>
      </c>
      <c r="K20" s="196">
        <v>69</v>
      </c>
      <c r="L20" s="196">
        <f t="shared" si="16"/>
        <v>86693</v>
      </c>
      <c r="M20" s="198">
        <f t="shared" si="17"/>
        <v>0.018984004411126444</v>
      </c>
      <c r="N20" s="197">
        <v>50269</v>
      </c>
      <c r="O20" s="196">
        <v>48</v>
      </c>
      <c r="P20" s="196">
        <f t="shared" si="18"/>
        <v>50317</v>
      </c>
      <c r="Q20" s="195">
        <f t="shared" si="19"/>
        <v>0.7229365820696783</v>
      </c>
    </row>
    <row r="21" spans="1:17" s="187" customFormat="1" ht="18" customHeight="1">
      <c r="A21" s="201" t="s">
        <v>229</v>
      </c>
      <c r="B21" s="200">
        <v>25601</v>
      </c>
      <c r="C21" s="196">
        <v>58</v>
      </c>
      <c r="D21" s="196">
        <f t="shared" si="12"/>
        <v>25659</v>
      </c>
      <c r="E21" s="199">
        <f t="shared" si="13"/>
        <v>0.016500126360139904</v>
      </c>
      <c r="F21" s="197">
        <v>12730</v>
      </c>
      <c r="G21" s="196">
        <v>21</v>
      </c>
      <c r="H21" s="196">
        <f t="shared" si="14"/>
        <v>12751</v>
      </c>
      <c r="I21" s="198">
        <f t="shared" si="15"/>
        <v>1.0123127597835464</v>
      </c>
      <c r="J21" s="197">
        <v>77196</v>
      </c>
      <c r="K21" s="196">
        <v>83</v>
      </c>
      <c r="L21" s="196">
        <f t="shared" si="16"/>
        <v>77279</v>
      </c>
      <c r="M21" s="198">
        <f t="shared" si="17"/>
        <v>0.016922529810797185</v>
      </c>
      <c r="N21" s="197">
        <v>36634</v>
      </c>
      <c r="O21" s="196">
        <v>63</v>
      </c>
      <c r="P21" s="196">
        <f t="shared" si="18"/>
        <v>36697</v>
      </c>
      <c r="Q21" s="195">
        <f t="shared" si="19"/>
        <v>1.105866964602011</v>
      </c>
    </row>
    <row r="22" spans="1:17" s="187" customFormat="1" ht="18" customHeight="1">
      <c r="A22" s="201" t="s">
        <v>230</v>
      </c>
      <c r="B22" s="200">
        <v>24613</v>
      </c>
      <c r="C22" s="196">
        <v>995</v>
      </c>
      <c r="D22" s="196">
        <f t="shared" si="12"/>
        <v>25608</v>
      </c>
      <c r="E22" s="199">
        <f t="shared" si="13"/>
        <v>0.016467330598638398</v>
      </c>
      <c r="F22" s="197">
        <v>23760</v>
      </c>
      <c r="G22" s="196">
        <v>1755</v>
      </c>
      <c r="H22" s="196">
        <f t="shared" si="14"/>
        <v>25515</v>
      </c>
      <c r="I22" s="198">
        <f t="shared" si="15"/>
        <v>0.0036449147560257966</v>
      </c>
      <c r="J22" s="197">
        <v>71645</v>
      </c>
      <c r="K22" s="196">
        <v>3389</v>
      </c>
      <c r="L22" s="196">
        <f t="shared" si="16"/>
        <v>75034</v>
      </c>
      <c r="M22" s="198">
        <f t="shared" si="17"/>
        <v>0.016430920454759457</v>
      </c>
      <c r="N22" s="197">
        <v>70562</v>
      </c>
      <c r="O22" s="196">
        <v>5031</v>
      </c>
      <c r="P22" s="196">
        <f t="shared" si="18"/>
        <v>75593</v>
      </c>
      <c r="Q22" s="195">
        <f t="shared" si="19"/>
        <v>-0.007394864603865403</v>
      </c>
    </row>
    <row r="23" spans="1:17" s="187" customFormat="1" ht="18" customHeight="1">
      <c r="A23" s="201" t="s">
        <v>231</v>
      </c>
      <c r="B23" s="200">
        <v>22307</v>
      </c>
      <c r="C23" s="196">
        <v>24</v>
      </c>
      <c r="D23" s="196">
        <f t="shared" si="12"/>
        <v>22331</v>
      </c>
      <c r="E23" s="199">
        <f t="shared" si="13"/>
        <v>0.014360042158629883</v>
      </c>
      <c r="F23" s="197">
        <v>7358</v>
      </c>
      <c r="G23" s="196"/>
      <c r="H23" s="196">
        <f t="shared" si="14"/>
        <v>7358</v>
      </c>
      <c r="I23" s="198">
        <f t="shared" si="15"/>
        <v>2.0349279695569447</v>
      </c>
      <c r="J23" s="197">
        <v>70828</v>
      </c>
      <c r="K23" s="196">
        <v>46</v>
      </c>
      <c r="L23" s="196">
        <f t="shared" si="16"/>
        <v>70874</v>
      </c>
      <c r="M23" s="198">
        <f t="shared" si="17"/>
        <v>0.015519965033326515</v>
      </c>
      <c r="N23" s="197">
        <v>23138</v>
      </c>
      <c r="O23" s="196">
        <v>34</v>
      </c>
      <c r="P23" s="196">
        <f t="shared" si="18"/>
        <v>23172</v>
      </c>
      <c r="Q23" s="195">
        <f t="shared" si="19"/>
        <v>2.0586052131883306</v>
      </c>
    </row>
    <row r="24" spans="1:17" s="187" customFormat="1" ht="18" customHeight="1">
      <c r="A24" s="201" t="s">
        <v>232</v>
      </c>
      <c r="B24" s="200">
        <v>21775</v>
      </c>
      <c r="C24" s="196">
        <v>100</v>
      </c>
      <c r="D24" s="196">
        <f t="shared" si="0"/>
        <v>21875</v>
      </c>
      <c r="E24" s="199">
        <f t="shared" si="8"/>
        <v>0.014066809467557596</v>
      </c>
      <c r="F24" s="197">
        <v>10067</v>
      </c>
      <c r="G24" s="196">
        <v>39</v>
      </c>
      <c r="H24" s="196">
        <f t="shared" si="2"/>
        <v>10106</v>
      </c>
      <c r="I24" s="198">
        <f t="shared" si="9"/>
        <v>1.164555709479517</v>
      </c>
      <c r="J24" s="197">
        <v>70483</v>
      </c>
      <c r="K24" s="196">
        <v>172</v>
      </c>
      <c r="L24" s="196">
        <f t="shared" si="4"/>
        <v>70655</v>
      </c>
      <c r="M24" s="198">
        <f t="shared" si="10"/>
        <v>0.015472008485900118</v>
      </c>
      <c r="N24" s="197">
        <v>30508</v>
      </c>
      <c r="O24" s="196">
        <v>221</v>
      </c>
      <c r="P24" s="196">
        <f t="shared" si="6"/>
        <v>30729</v>
      </c>
      <c r="Q24" s="195">
        <f t="shared" si="11"/>
        <v>1.2992938266783818</v>
      </c>
    </row>
    <row r="25" spans="1:17" s="187" customFormat="1" ht="18" customHeight="1">
      <c r="A25" s="201" t="s">
        <v>233</v>
      </c>
      <c r="B25" s="200">
        <v>17093</v>
      </c>
      <c r="C25" s="196">
        <v>3325</v>
      </c>
      <c r="D25" s="196">
        <f>C25+B25</f>
        <v>20418</v>
      </c>
      <c r="E25" s="199">
        <f t="shared" si="8"/>
        <v>0.013129879575249874</v>
      </c>
      <c r="F25" s="197">
        <v>7355</v>
      </c>
      <c r="G25" s="196">
        <v>4999</v>
      </c>
      <c r="H25" s="196">
        <f>G25+F25</f>
        <v>12354</v>
      </c>
      <c r="I25" s="198">
        <f t="shared" si="9"/>
        <v>0.6527440505099562</v>
      </c>
      <c r="J25" s="197">
        <v>55945</v>
      </c>
      <c r="K25" s="196">
        <v>14279</v>
      </c>
      <c r="L25" s="196">
        <f>K25+J25</f>
        <v>70224</v>
      </c>
      <c r="M25" s="198">
        <f t="shared" si="10"/>
        <v>0.01537762824872762</v>
      </c>
      <c r="N25" s="197">
        <v>25945</v>
      </c>
      <c r="O25" s="196">
        <v>17929</v>
      </c>
      <c r="P25" s="196">
        <f>O25+N25</f>
        <v>43874</v>
      </c>
      <c r="Q25" s="195">
        <f t="shared" si="11"/>
        <v>0.6005834890823722</v>
      </c>
    </row>
    <row r="26" spans="1:17" s="187" customFormat="1" ht="18" customHeight="1">
      <c r="A26" s="201" t="s">
        <v>234</v>
      </c>
      <c r="B26" s="200">
        <v>19120</v>
      </c>
      <c r="C26" s="196">
        <v>2</v>
      </c>
      <c r="D26" s="196">
        <f>C26+B26</f>
        <v>19122</v>
      </c>
      <c r="E26" s="199">
        <f t="shared" si="8"/>
        <v>0.012296481400623376</v>
      </c>
      <c r="F26" s="197">
        <v>16632</v>
      </c>
      <c r="G26" s="196">
        <v>212</v>
      </c>
      <c r="H26" s="196">
        <f>G26+F26</f>
        <v>16844</v>
      </c>
      <c r="I26" s="198">
        <f t="shared" si="9"/>
        <v>0.1352410353835194</v>
      </c>
      <c r="J26" s="197">
        <v>56032</v>
      </c>
      <c r="K26" s="196">
        <v>10</v>
      </c>
      <c r="L26" s="196">
        <f>K26+J26</f>
        <v>56042</v>
      </c>
      <c r="M26" s="198">
        <f t="shared" si="10"/>
        <v>0.012272058588448298</v>
      </c>
      <c r="N26" s="197">
        <v>54661</v>
      </c>
      <c r="O26" s="196">
        <v>223</v>
      </c>
      <c r="P26" s="196">
        <f>O26+N26</f>
        <v>54884</v>
      </c>
      <c r="Q26" s="195">
        <f t="shared" si="11"/>
        <v>0.02109904525909201</v>
      </c>
    </row>
    <row r="27" spans="1:17" s="187" customFormat="1" ht="18" customHeight="1">
      <c r="A27" s="201" t="s">
        <v>235</v>
      </c>
      <c r="B27" s="200">
        <v>17992</v>
      </c>
      <c r="C27" s="196">
        <v>459</v>
      </c>
      <c r="D27" s="196">
        <f>C27+B27</f>
        <v>18451</v>
      </c>
      <c r="E27" s="199">
        <f t="shared" si="8"/>
        <v>0.011864992067927096</v>
      </c>
      <c r="F27" s="197">
        <v>13386</v>
      </c>
      <c r="G27" s="196">
        <v>300</v>
      </c>
      <c r="H27" s="196">
        <f>G27+F27</f>
        <v>13686</v>
      </c>
      <c r="I27" s="198">
        <f t="shared" si="9"/>
        <v>0.34816600906035355</v>
      </c>
      <c r="J27" s="197">
        <v>51078</v>
      </c>
      <c r="K27" s="196">
        <v>1558</v>
      </c>
      <c r="L27" s="196">
        <f>K27+J27</f>
        <v>52636</v>
      </c>
      <c r="M27" s="198">
        <f t="shared" si="10"/>
        <v>0.011526213837150075</v>
      </c>
      <c r="N27" s="197">
        <v>40189</v>
      </c>
      <c r="O27" s="196">
        <v>1064</v>
      </c>
      <c r="P27" s="196">
        <f>O27+N27</f>
        <v>41253</v>
      </c>
      <c r="Q27" s="195">
        <f t="shared" si="11"/>
        <v>0.2759314474098853</v>
      </c>
    </row>
    <row r="28" spans="1:17" s="187" customFormat="1" ht="18" customHeight="1">
      <c r="A28" s="201" t="s">
        <v>236</v>
      </c>
      <c r="B28" s="200">
        <v>17640</v>
      </c>
      <c r="C28" s="196">
        <v>450</v>
      </c>
      <c r="D28" s="196">
        <f t="shared" si="0"/>
        <v>18090</v>
      </c>
      <c r="E28" s="199">
        <f t="shared" si="8"/>
        <v>0.011632849520828202</v>
      </c>
      <c r="F28" s="197">
        <v>19244</v>
      </c>
      <c r="G28" s="196">
        <v>364</v>
      </c>
      <c r="H28" s="196">
        <f t="shared" si="2"/>
        <v>19608</v>
      </c>
      <c r="I28" s="198">
        <f t="shared" si="9"/>
        <v>-0.07741738066095472</v>
      </c>
      <c r="J28" s="197">
        <v>50378</v>
      </c>
      <c r="K28" s="196">
        <v>1196</v>
      </c>
      <c r="L28" s="196">
        <f t="shared" si="4"/>
        <v>51574</v>
      </c>
      <c r="M28" s="198">
        <f t="shared" si="10"/>
        <v>0.01129365742908234</v>
      </c>
      <c r="N28" s="197">
        <v>52411</v>
      </c>
      <c r="O28" s="196">
        <v>954</v>
      </c>
      <c r="P28" s="196">
        <f t="shared" si="6"/>
        <v>53365</v>
      </c>
      <c r="Q28" s="195">
        <f t="shared" si="11"/>
        <v>-0.03356132296448988</v>
      </c>
    </row>
    <row r="29" spans="1:17" s="187" customFormat="1" ht="18" customHeight="1">
      <c r="A29" s="201" t="s">
        <v>237</v>
      </c>
      <c r="B29" s="200">
        <v>15790</v>
      </c>
      <c r="C29" s="196">
        <v>45</v>
      </c>
      <c r="D29" s="196">
        <f>C29+B29</f>
        <v>15835</v>
      </c>
      <c r="E29" s="199">
        <f t="shared" si="8"/>
        <v>0.01018276241914398</v>
      </c>
      <c r="F29" s="197">
        <v>14952</v>
      </c>
      <c r="G29" s="196">
        <v>31</v>
      </c>
      <c r="H29" s="196">
        <f>G29+F29</f>
        <v>14983</v>
      </c>
      <c r="I29" s="198">
        <f t="shared" si="9"/>
        <v>0.05686444637255561</v>
      </c>
      <c r="J29" s="197">
        <v>45220</v>
      </c>
      <c r="K29" s="196">
        <v>177</v>
      </c>
      <c r="L29" s="196">
        <f>K29+J29</f>
        <v>45397</v>
      </c>
      <c r="M29" s="198">
        <f t="shared" si="10"/>
        <v>0.00994102001605559</v>
      </c>
      <c r="N29" s="197">
        <v>42453</v>
      </c>
      <c r="O29" s="196">
        <v>75</v>
      </c>
      <c r="P29" s="196">
        <f>O29+N29</f>
        <v>42528</v>
      </c>
      <c r="Q29" s="195">
        <f t="shared" si="11"/>
        <v>0.0674614371708051</v>
      </c>
    </row>
    <row r="30" spans="1:17" s="187" customFormat="1" ht="18" customHeight="1">
      <c r="A30" s="201" t="s">
        <v>238</v>
      </c>
      <c r="B30" s="200">
        <v>15363</v>
      </c>
      <c r="C30" s="196">
        <v>6</v>
      </c>
      <c r="D30" s="196">
        <f>C30+B30</f>
        <v>15369</v>
      </c>
      <c r="E30" s="199">
        <f t="shared" si="8"/>
        <v>0.009883099186600809</v>
      </c>
      <c r="F30" s="197">
        <v>17089</v>
      </c>
      <c r="G30" s="196"/>
      <c r="H30" s="196">
        <f>G30+F30</f>
        <v>17089</v>
      </c>
      <c r="I30" s="198">
        <f t="shared" si="9"/>
        <v>-0.10064954064017784</v>
      </c>
      <c r="J30" s="197">
        <v>43039</v>
      </c>
      <c r="K30" s="196">
        <v>348</v>
      </c>
      <c r="L30" s="196">
        <f>K30+J30</f>
        <v>43387</v>
      </c>
      <c r="M30" s="198">
        <f t="shared" si="10"/>
        <v>0.009500870882142076</v>
      </c>
      <c r="N30" s="197">
        <v>54580</v>
      </c>
      <c r="O30" s="196">
        <v>381</v>
      </c>
      <c r="P30" s="196">
        <f>O30+N30</f>
        <v>54961</v>
      </c>
      <c r="Q30" s="195">
        <f t="shared" si="11"/>
        <v>-0.21058568803333277</v>
      </c>
    </row>
    <row r="31" spans="1:17" s="187" customFormat="1" ht="18" customHeight="1">
      <c r="A31" s="201" t="s">
        <v>239</v>
      </c>
      <c r="B31" s="200">
        <v>14115</v>
      </c>
      <c r="C31" s="196">
        <v>11</v>
      </c>
      <c r="D31" s="196">
        <f>C31+B31</f>
        <v>14126</v>
      </c>
      <c r="E31" s="199">
        <f t="shared" si="8"/>
        <v>0.009083782881769994</v>
      </c>
      <c r="F31" s="197">
        <v>14422</v>
      </c>
      <c r="G31" s="196">
        <v>230</v>
      </c>
      <c r="H31" s="196">
        <f>G31+F31</f>
        <v>14652</v>
      </c>
      <c r="I31" s="198">
        <f t="shared" si="9"/>
        <v>-0.03589953589953587</v>
      </c>
      <c r="J31" s="197">
        <v>41054</v>
      </c>
      <c r="K31" s="196">
        <v>541</v>
      </c>
      <c r="L31" s="196">
        <f>K31+J31</f>
        <v>41595</v>
      </c>
      <c r="M31" s="198">
        <f t="shared" si="10"/>
        <v>0.009108459315986348</v>
      </c>
      <c r="N31" s="197">
        <v>41187</v>
      </c>
      <c r="O31" s="196">
        <v>605</v>
      </c>
      <c r="P31" s="196">
        <f>O31+N31</f>
        <v>41792</v>
      </c>
      <c r="Q31" s="195">
        <f t="shared" si="11"/>
        <v>-0.004713820826952486</v>
      </c>
    </row>
    <row r="32" spans="1:17" s="187" customFormat="1" ht="18" customHeight="1">
      <c r="A32" s="201" t="s">
        <v>240</v>
      </c>
      <c r="B32" s="200">
        <v>13017</v>
      </c>
      <c r="C32" s="196">
        <v>4</v>
      </c>
      <c r="D32" s="196">
        <f>C32+B32</f>
        <v>13021</v>
      </c>
      <c r="E32" s="199">
        <f t="shared" si="8"/>
        <v>0.00837320804923737</v>
      </c>
      <c r="F32" s="197">
        <v>15005</v>
      </c>
      <c r="G32" s="196">
        <v>4</v>
      </c>
      <c r="H32" s="196">
        <f>G32+F32</f>
        <v>15009</v>
      </c>
      <c r="I32" s="198">
        <f t="shared" si="9"/>
        <v>-0.1324538610167233</v>
      </c>
      <c r="J32" s="197">
        <v>35607</v>
      </c>
      <c r="K32" s="196">
        <v>253</v>
      </c>
      <c r="L32" s="196">
        <f>K32+J32</f>
        <v>35860</v>
      </c>
      <c r="M32" s="198">
        <f t="shared" si="10"/>
        <v>0.007852610916486848</v>
      </c>
      <c r="N32" s="197">
        <v>42134</v>
      </c>
      <c r="O32" s="196">
        <v>255</v>
      </c>
      <c r="P32" s="196">
        <f>O32+N32</f>
        <v>42389</v>
      </c>
      <c r="Q32" s="195">
        <f t="shared" si="11"/>
        <v>-0.1540258085824152</v>
      </c>
    </row>
    <row r="33" spans="1:17" s="187" customFormat="1" ht="18" customHeight="1">
      <c r="A33" s="201" t="s">
        <v>241</v>
      </c>
      <c r="B33" s="200">
        <v>12984</v>
      </c>
      <c r="C33" s="196">
        <v>15</v>
      </c>
      <c r="D33" s="196">
        <f>C33+B33</f>
        <v>12999</v>
      </c>
      <c r="E33" s="199">
        <f t="shared" si="8"/>
        <v>0.008359060858001427</v>
      </c>
      <c r="F33" s="197">
        <v>12119</v>
      </c>
      <c r="G33" s="196">
        <v>73</v>
      </c>
      <c r="H33" s="196">
        <f>G33+F33</f>
        <v>12192</v>
      </c>
      <c r="I33" s="198">
        <f t="shared" si="9"/>
        <v>0.06619094488188981</v>
      </c>
      <c r="J33" s="197">
        <v>36776</v>
      </c>
      <c r="K33" s="196">
        <v>457</v>
      </c>
      <c r="L33" s="196">
        <f>K33+J33</f>
        <v>37233</v>
      </c>
      <c r="M33" s="198">
        <f t="shared" si="10"/>
        <v>0.008153270001493441</v>
      </c>
      <c r="N33" s="197">
        <v>37157</v>
      </c>
      <c r="O33" s="196">
        <v>997</v>
      </c>
      <c r="P33" s="196">
        <f>O33+N33</f>
        <v>38154</v>
      </c>
      <c r="Q33" s="195">
        <f t="shared" si="11"/>
        <v>-0.024139015568485633</v>
      </c>
    </row>
    <row r="34" spans="1:17" s="187" customFormat="1" ht="18" customHeight="1">
      <c r="A34" s="201" t="s">
        <v>242</v>
      </c>
      <c r="B34" s="200">
        <v>11761</v>
      </c>
      <c r="C34" s="196">
        <v>33</v>
      </c>
      <c r="D34" s="196">
        <f t="shared" si="0"/>
        <v>11794</v>
      </c>
      <c r="E34" s="199">
        <f t="shared" si="8"/>
        <v>0.007584180610759968</v>
      </c>
      <c r="F34" s="197">
        <v>8019</v>
      </c>
      <c r="G34" s="196">
        <v>9</v>
      </c>
      <c r="H34" s="196">
        <f t="shared" si="2"/>
        <v>8028</v>
      </c>
      <c r="I34" s="198">
        <f t="shared" si="9"/>
        <v>0.4691081215744892</v>
      </c>
      <c r="J34" s="197">
        <v>36574</v>
      </c>
      <c r="K34" s="196">
        <v>63</v>
      </c>
      <c r="L34" s="196">
        <f t="shared" si="4"/>
        <v>36637</v>
      </c>
      <c r="M34" s="198">
        <f t="shared" si="10"/>
        <v>0.008022758118999683</v>
      </c>
      <c r="N34" s="197">
        <v>24078</v>
      </c>
      <c r="O34" s="196">
        <v>55</v>
      </c>
      <c r="P34" s="196">
        <f t="shared" si="6"/>
        <v>24133</v>
      </c>
      <c r="Q34" s="195">
        <f t="shared" si="11"/>
        <v>0.5181287034351303</v>
      </c>
    </row>
    <row r="35" spans="1:17" s="187" customFormat="1" ht="18" customHeight="1">
      <c r="A35" s="201" t="s">
        <v>243</v>
      </c>
      <c r="B35" s="200">
        <v>7510</v>
      </c>
      <c r="C35" s="196">
        <v>2694</v>
      </c>
      <c r="D35" s="196">
        <f t="shared" si="0"/>
        <v>10204</v>
      </c>
      <c r="E35" s="199">
        <f t="shared" si="8"/>
        <v>0.006561724516889495</v>
      </c>
      <c r="F35" s="197">
        <v>7660</v>
      </c>
      <c r="G35" s="196">
        <v>3460</v>
      </c>
      <c r="H35" s="196">
        <f t="shared" si="2"/>
        <v>11120</v>
      </c>
      <c r="I35" s="198">
        <f t="shared" si="9"/>
        <v>-0.08237410071942441</v>
      </c>
      <c r="J35" s="197">
        <v>22834</v>
      </c>
      <c r="K35" s="196">
        <v>10487</v>
      </c>
      <c r="L35" s="196">
        <f t="shared" si="4"/>
        <v>33321</v>
      </c>
      <c r="M35" s="198">
        <f t="shared" si="10"/>
        <v>0.007296621537876694</v>
      </c>
      <c r="N35" s="197">
        <v>23120</v>
      </c>
      <c r="O35" s="196">
        <v>12071</v>
      </c>
      <c r="P35" s="196">
        <f t="shared" si="6"/>
        <v>35191</v>
      </c>
      <c r="Q35" s="195">
        <f t="shared" si="11"/>
        <v>-0.05313858657042991</v>
      </c>
    </row>
    <row r="36" spans="1:17" s="187" customFormat="1" ht="18" customHeight="1">
      <c r="A36" s="201" t="s">
        <v>244</v>
      </c>
      <c r="B36" s="200">
        <v>9519</v>
      </c>
      <c r="C36" s="196">
        <v>26</v>
      </c>
      <c r="D36" s="196">
        <f t="shared" si="0"/>
        <v>9545</v>
      </c>
      <c r="E36" s="199">
        <f t="shared" si="8"/>
        <v>0.006137951833958275</v>
      </c>
      <c r="F36" s="197">
        <v>8901</v>
      </c>
      <c r="G36" s="196">
        <v>37</v>
      </c>
      <c r="H36" s="196">
        <f t="shared" si="2"/>
        <v>8938</v>
      </c>
      <c r="I36" s="198">
        <f t="shared" si="9"/>
        <v>0.06791228462743337</v>
      </c>
      <c r="J36" s="197">
        <v>28166</v>
      </c>
      <c r="K36" s="196">
        <v>26</v>
      </c>
      <c r="L36" s="196">
        <f t="shared" si="4"/>
        <v>28192</v>
      </c>
      <c r="M36" s="198">
        <f t="shared" si="10"/>
        <v>0.006173474817557089</v>
      </c>
      <c r="N36" s="197">
        <v>28931</v>
      </c>
      <c r="O36" s="196">
        <v>78</v>
      </c>
      <c r="P36" s="196">
        <f t="shared" si="6"/>
        <v>29009</v>
      </c>
      <c r="Q36" s="195">
        <f t="shared" si="11"/>
        <v>-0.028163673342755713</v>
      </c>
    </row>
    <row r="37" spans="1:17" s="187" customFormat="1" ht="18" customHeight="1">
      <c r="A37" s="201" t="s">
        <v>245</v>
      </c>
      <c r="B37" s="200">
        <v>9332</v>
      </c>
      <c r="C37" s="196">
        <v>7</v>
      </c>
      <c r="D37" s="196">
        <f t="shared" si="0"/>
        <v>9339</v>
      </c>
      <c r="E37" s="199">
        <f t="shared" si="8"/>
        <v>0.006005482679658075</v>
      </c>
      <c r="F37" s="197">
        <v>5208</v>
      </c>
      <c r="G37" s="196">
        <v>31</v>
      </c>
      <c r="H37" s="196">
        <f t="shared" si="2"/>
        <v>5239</v>
      </c>
      <c r="I37" s="198">
        <f t="shared" si="9"/>
        <v>0.7825920977285741</v>
      </c>
      <c r="J37" s="197">
        <v>26270</v>
      </c>
      <c r="K37" s="196">
        <v>11</v>
      </c>
      <c r="L37" s="196">
        <f t="shared" si="4"/>
        <v>26281</v>
      </c>
      <c r="M37" s="198">
        <f t="shared" si="10"/>
        <v>0.005755004670836331</v>
      </c>
      <c r="N37" s="197">
        <v>14862</v>
      </c>
      <c r="O37" s="196">
        <v>76</v>
      </c>
      <c r="P37" s="196">
        <f t="shared" si="6"/>
        <v>14938</v>
      </c>
      <c r="Q37" s="195">
        <f t="shared" si="11"/>
        <v>0.7593385995447852</v>
      </c>
    </row>
    <row r="38" spans="1:17" s="187" customFormat="1" ht="18" customHeight="1">
      <c r="A38" s="201" t="s">
        <v>246</v>
      </c>
      <c r="B38" s="200">
        <v>8416</v>
      </c>
      <c r="C38" s="196">
        <v>25</v>
      </c>
      <c r="D38" s="196">
        <f t="shared" si="0"/>
        <v>8441</v>
      </c>
      <c r="E38" s="199">
        <f t="shared" si="1"/>
        <v>0.0054280200555727395</v>
      </c>
      <c r="F38" s="197">
        <v>2949</v>
      </c>
      <c r="G38" s="196">
        <v>4</v>
      </c>
      <c r="H38" s="196">
        <f t="shared" si="2"/>
        <v>2953</v>
      </c>
      <c r="I38" s="198">
        <f t="shared" si="3"/>
        <v>1.8584490348797833</v>
      </c>
      <c r="J38" s="197">
        <v>26818</v>
      </c>
      <c r="K38" s="196">
        <v>44</v>
      </c>
      <c r="L38" s="196">
        <f t="shared" si="4"/>
        <v>26862</v>
      </c>
      <c r="M38" s="198">
        <f t="shared" si="5"/>
        <v>0.005882231858300884</v>
      </c>
      <c r="N38" s="197">
        <v>9105</v>
      </c>
      <c r="O38" s="196">
        <v>65</v>
      </c>
      <c r="P38" s="196">
        <f t="shared" si="6"/>
        <v>9170</v>
      </c>
      <c r="Q38" s="195">
        <f t="shared" si="7"/>
        <v>1.9293347873500544</v>
      </c>
    </row>
    <row r="39" spans="1:17" s="187" customFormat="1" ht="18" customHeight="1">
      <c r="A39" s="201" t="s">
        <v>247</v>
      </c>
      <c r="B39" s="200">
        <v>7123</v>
      </c>
      <c r="C39" s="196">
        <v>11</v>
      </c>
      <c r="D39" s="196">
        <f t="shared" si="0"/>
        <v>7134</v>
      </c>
      <c r="E39" s="199">
        <f t="shared" si="1"/>
        <v>0.004587548285328269</v>
      </c>
      <c r="F39" s="197">
        <v>8685</v>
      </c>
      <c r="G39" s="196">
        <v>4</v>
      </c>
      <c r="H39" s="196">
        <f t="shared" si="2"/>
        <v>8689</v>
      </c>
      <c r="I39" s="198">
        <f t="shared" si="3"/>
        <v>-0.17896190585798133</v>
      </c>
      <c r="J39" s="197">
        <v>22271</v>
      </c>
      <c r="K39" s="196">
        <v>24</v>
      </c>
      <c r="L39" s="196">
        <f t="shared" si="4"/>
        <v>22295</v>
      </c>
      <c r="M39" s="198">
        <f t="shared" si="5"/>
        <v>0.004882151711742172</v>
      </c>
      <c r="N39" s="197">
        <v>26272</v>
      </c>
      <c r="O39" s="196">
        <v>12</v>
      </c>
      <c r="P39" s="196">
        <f t="shared" si="6"/>
        <v>26284</v>
      </c>
      <c r="Q39" s="195">
        <f t="shared" si="7"/>
        <v>-0.15176533252168622</v>
      </c>
    </row>
    <row r="40" spans="1:17" s="187" customFormat="1" ht="18" customHeight="1">
      <c r="A40" s="201" t="s">
        <v>248</v>
      </c>
      <c r="B40" s="200">
        <v>7109</v>
      </c>
      <c r="C40" s="196">
        <v>24</v>
      </c>
      <c r="D40" s="196">
        <f t="shared" si="0"/>
        <v>7133</v>
      </c>
      <c r="E40" s="199">
        <f t="shared" si="1"/>
        <v>0.0045869052311811815</v>
      </c>
      <c r="F40" s="197">
        <v>9163</v>
      </c>
      <c r="G40" s="196">
        <v>33</v>
      </c>
      <c r="H40" s="196">
        <f t="shared" si="2"/>
        <v>9196</v>
      </c>
      <c r="I40" s="198">
        <f t="shared" si="3"/>
        <v>-0.22433666811657238</v>
      </c>
      <c r="J40" s="197">
        <v>20432</v>
      </c>
      <c r="K40" s="196">
        <v>122</v>
      </c>
      <c r="L40" s="196">
        <f t="shared" si="4"/>
        <v>20554</v>
      </c>
      <c r="M40" s="198">
        <f t="shared" si="5"/>
        <v>0.004500908108685741</v>
      </c>
      <c r="N40" s="197">
        <v>24302</v>
      </c>
      <c r="O40" s="196">
        <v>82</v>
      </c>
      <c r="P40" s="196">
        <f t="shared" si="6"/>
        <v>24384</v>
      </c>
      <c r="Q40" s="195">
        <f t="shared" si="7"/>
        <v>-0.15707020997375332</v>
      </c>
    </row>
    <row r="41" spans="1:17" s="187" customFormat="1" ht="18" customHeight="1">
      <c r="A41" s="201" t="s">
        <v>249</v>
      </c>
      <c r="B41" s="200">
        <v>6798</v>
      </c>
      <c r="C41" s="196">
        <v>81</v>
      </c>
      <c r="D41" s="196">
        <f t="shared" si="0"/>
        <v>6879</v>
      </c>
      <c r="E41" s="199">
        <f t="shared" si="1"/>
        <v>0.004423569477820741</v>
      </c>
      <c r="F41" s="197">
        <v>8525</v>
      </c>
      <c r="G41" s="196">
        <v>149</v>
      </c>
      <c r="H41" s="196">
        <f t="shared" si="2"/>
        <v>8674</v>
      </c>
      <c r="I41" s="198">
        <f t="shared" si="3"/>
        <v>-0.20694028130043807</v>
      </c>
      <c r="J41" s="197">
        <v>21746</v>
      </c>
      <c r="K41" s="196">
        <v>213</v>
      </c>
      <c r="L41" s="196">
        <f t="shared" si="4"/>
        <v>21959</v>
      </c>
      <c r="M41" s="198">
        <f t="shared" si="5"/>
        <v>0.0048085745430879725</v>
      </c>
      <c r="N41" s="197">
        <v>22857</v>
      </c>
      <c r="O41" s="196">
        <v>362</v>
      </c>
      <c r="P41" s="196">
        <f t="shared" si="6"/>
        <v>23219</v>
      </c>
      <c r="Q41" s="195">
        <f t="shared" si="7"/>
        <v>-0.0542659029243292</v>
      </c>
    </row>
    <row r="42" spans="1:17" s="187" customFormat="1" ht="18" customHeight="1">
      <c r="A42" s="201" t="s">
        <v>250</v>
      </c>
      <c r="B42" s="200">
        <v>6257</v>
      </c>
      <c r="C42" s="196">
        <v>24</v>
      </c>
      <c r="D42" s="196">
        <f t="shared" si="0"/>
        <v>6281</v>
      </c>
      <c r="E42" s="199">
        <f t="shared" si="1"/>
        <v>0.00403902309786191</v>
      </c>
      <c r="F42" s="197">
        <v>4970</v>
      </c>
      <c r="G42" s="196">
        <v>18</v>
      </c>
      <c r="H42" s="196">
        <f t="shared" si="2"/>
        <v>4988</v>
      </c>
      <c r="I42" s="198">
        <f t="shared" si="3"/>
        <v>0.25922213311948683</v>
      </c>
      <c r="J42" s="197">
        <v>17578</v>
      </c>
      <c r="K42" s="196">
        <v>68</v>
      </c>
      <c r="L42" s="196">
        <f t="shared" si="4"/>
        <v>17646</v>
      </c>
      <c r="M42" s="198">
        <f t="shared" si="5"/>
        <v>0.0038641152323571366</v>
      </c>
      <c r="N42" s="197">
        <v>14816</v>
      </c>
      <c r="O42" s="196">
        <v>48</v>
      </c>
      <c r="P42" s="196">
        <f t="shared" si="6"/>
        <v>14864</v>
      </c>
      <c r="Q42" s="195">
        <f t="shared" si="7"/>
        <v>0.1871636167922497</v>
      </c>
    </row>
    <row r="43" spans="1:17" s="187" customFormat="1" ht="18" customHeight="1">
      <c r="A43" s="201" t="s">
        <v>251</v>
      </c>
      <c r="B43" s="200">
        <v>6127</v>
      </c>
      <c r="C43" s="196">
        <v>7</v>
      </c>
      <c r="D43" s="196">
        <f t="shared" si="0"/>
        <v>6134</v>
      </c>
      <c r="E43" s="199">
        <f t="shared" si="1"/>
        <v>0.003944494138239922</v>
      </c>
      <c r="F43" s="197">
        <v>4733</v>
      </c>
      <c r="G43" s="196">
        <v>10</v>
      </c>
      <c r="H43" s="196">
        <f t="shared" si="2"/>
        <v>4743</v>
      </c>
      <c r="I43" s="198">
        <f t="shared" si="3"/>
        <v>0.2932742989668986</v>
      </c>
      <c r="J43" s="197">
        <v>19542</v>
      </c>
      <c r="K43" s="196">
        <v>39</v>
      </c>
      <c r="L43" s="196">
        <f t="shared" si="4"/>
        <v>19581</v>
      </c>
      <c r="M43" s="198">
        <f t="shared" si="5"/>
        <v>0.004287840891124622</v>
      </c>
      <c r="N43" s="197">
        <v>14951</v>
      </c>
      <c r="O43" s="196">
        <v>49</v>
      </c>
      <c r="P43" s="196">
        <f t="shared" si="6"/>
        <v>15000</v>
      </c>
      <c r="Q43" s="195">
        <f t="shared" si="7"/>
        <v>0.3053999999999999</v>
      </c>
    </row>
    <row r="44" spans="1:17" s="187" customFormat="1" ht="18" customHeight="1">
      <c r="A44" s="201" t="s">
        <v>252</v>
      </c>
      <c r="B44" s="200">
        <v>5732</v>
      </c>
      <c r="C44" s="196">
        <v>194</v>
      </c>
      <c r="D44" s="196">
        <f t="shared" si="0"/>
        <v>5926</v>
      </c>
      <c r="E44" s="199">
        <f t="shared" si="1"/>
        <v>0.003810738875645546</v>
      </c>
      <c r="F44" s="197">
        <v>6445</v>
      </c>
      <c r="G44" s="196">
        <v>77</v>
      </c>
      <c r="H44" s="196">
        <f t="shared" si="2"/>
        <v>6522</v>
      </c>
      <c r="I44" s="198">
        <f t="shared" si="3"/>
        <v>-0.09138301134621285</v>
      </c>
      <c r="J44" s="197">
        <v>17094</v>
      </c>
      <c r="K44" s="196">
        <v>374</v>
      </c>
      <c r="L44" s="196">
        <f t="shared" si="4"/>
        <v>17468</v>
      </c>
      <c r="M44" s="198">
        <f t="shared" si="5"/>
        <v>0.0038251368513439</v>
      </c>
      <c r="N44" s="197">
        <v>18119</v>
      </c>
      <c r="O44" s="196">
        <v>307</v>
      </c>
      <c r="P44" s="196">
        <f t="shared" si="6"/>
        <v>18426</v>
      </c>
      <c r="Q44" s="195">
        <f t="shared" si="7"/>
        <v>-0.05199175078693152</v>
      </c>
    </row>
    <row r="45" spans="1:17" s="187" customFormat="1" ht="18" customHeight="1">
      <c r="A45" s="201" t="s">
        <v>253</v>
      </c>
      <c r="B45" s="200">
        <v>5545</v>
      </c>
      <c r="C45" s="196">
        <v>319</v>
      </c>
      <c r="D45" s="196">
        <f t="shared" si="0"/>
        <v>5864</v>
      </c>
      <c r="E45" s="199">
        <f t="shared" si="1"/>
        <v>0.0037708695185260685</v>
      </c>
      <c r="F45" s="197">
        <v>4997</v>
      </c>
      <c r="G45" s="196">
        <v>112</v>
      </c>
      <c r="H45" s="196">
        <f t="shared" si="2"/>
        <v>5109</v>
      </c>
      <c r="I45" s="198">
        <f t="shared" si="3"/>
        <v>0.1477784302211782</v>
      </c>
      <c r="J45" s="197">
        <v>14979</v>
      </c>
      <c r="K45" s="196">
        <v>562</v>
      </c>
      <c r="L45" s="196">
        <f t="shared" si="4"/>
        <v>15541</v>
      </c>
      <c r="M45" s="198">
        <f t="shared" si="5"/>
        <v>0.0034031630299253234</v>
      </c>
      <c r="N45" s="197">
        <v>13796</v>
      </c>
      <c r="O45" s="196">
        <v>400</v>
      </c>
      <c r="P45" s="196">
        <f t="shared" si="6"/>
        <v>14196</v>
      </c>
      <c r="Q45" s="195">
        <f t="shared" si="7"/>
        <v>0.09474499859115237</v>
      </c>
    </row>
    <row r="46" spans="1:17" s="187" customFormat="1" ht="18" customHeight="1">
      <c r="A46" s="201" t="s">
        <v>254</v>
      </c>
      <c r="B46" s="200">
        <v>3080</v>
      </c>
      <c r="C46" s="196">
        <v>2535</v>
      </c>
      <c r="D46" s="196">
        <f t="shared" si="0"/>
        <v>5615</v>
      </c>
      <c r="E46" s="199">
        <f t="shared" si="1"/>
        <v>0.0036107490359010698</v>
      </c>
      <c r="F46" s="197">
        <v>1613</v>
      </c>
      <c r="G46" s="196">
        <v>3528</v>
      </c>
      <c r="H46" s="196">
        <f t="shared" si="2"/>
        <v>5141</v>
      </c>
      <c r="I46" s="198">
        <f t="shared" si="3"/>
        <v>0.09219996109706274</v>
      </c>
      <c r="J46" s="197">
        <v>8713</v>
      </c>
      <c r="K46" s="196">
        <v>6037</v>
      </c>
      <c r="L46" s="196">
        <f t="shared" si="4"/>
        <v>14750</v>
      </c>
      <c r="M46" s="198">
        <f t="shared" si="5"/>
        <v>0.0032299501120518965</v>
      </c>
      <c r="N46" s="197">
        <v>5090</v>
      </c>
      <c r="O46" s="196">
        <v>10547</v>
      </c>
      <c r="P46" s="196">
        <f t="shared" si="6"/>
        <v>15637</v>
      </c>
      <c r="Q46" s="195">
        <f t="shared" si="7"/>
        <v>-0.056724435633433545</v>
      </c>
    </row>
    <row r="47" spans="1:17" s="187" customFormat="1" ht="18" customHeight="1">
      <c r="A47" s="201" t="s">
        <v>255</v>
      </c>
      <c r="B47" s="200">
        <v>5516</v>
      </c>
      <c r="C47" s="196">
        <v>35</v>
      </c>
      <c r="D47" s="196">
        <f t="shared" si="0"/>
        <v>5551</v>
      </c>
      <c r="E47" s="199">
        <f t="shared" si="1"/>
        <v>0.003569593570487416</v>
      </c>
      <c r="F47" s="197">
        <v>5275</v>
      </c>
      <c r="G47" s="196">
        <v>22</v>
      </c>
      <c r="H47" s="196">
        <f t="shared" si="2"/>
        <v>5297</v>
      </c>
      <c r="I47" s="198">
        <f t="shared" si="3"/>
        <v>0.047951670757032216</v>
      </c>
      <c r="J47" s="197">
        <v>15991</v>
      </c>
      <c r="K47" s="196">
        <v>94</v>
      </c>
      <c r="L47" s="196">
        <f t="shared" si="4"/>
        <v>16085</v>
      </c>
      <c r="M47" s="198">
        <f t="shared" si="5"/>
        <v>0.00352228796965117</v>
      </c>
      <c r="N47" s="197">
        <v>15456</v>
      </c>
      <c r="O47" s="196">
        <v>92</v>
      </c>
      <c r="P47" s="196">
        <f t="shared" si="6"/>
        <v>15548</v>
      </c>
      <c r="Q47" s="195">
        <f t="shared" si="7"/>
        <v>0.03453820427064569</v>
      </c>
    </row>
    <row r="48" spans="1:17" s="187" customFormat="1" ht="18" customHeight="1">
      <c r="A48" s="466" t="s">
        <v>256</v>
      </c>
      <c r="B48" s="467">
        <v>5447</v>
      </c>
      <c r="C48" s="468">
        <v>0</v>
      </c>
      <c r="D48" s="468">
        <f t="shared" si="0"/>
        <v>5447</v>
      </c>
      <c r="E48" s="469">
        <f t="shared" si="1"/>
        <v>0.0035027159391902278</v>
      </c>
      <c r="F48" s="470">
        <v>5721</v>
      </c>
      <c r="G48" s="468">
        <v>6</v>
      </c>
      <c r="H48" s="468">
        <f t="shared" si="2"/>
        <v>5727</v>
      </c>
      <c r="I48" s="471">
        <f t="shared" si="3"/>
        <v>-0.048891217042081325</v>
      </c>
      <c r="J48" s="470">
        <v>17086</v>
      </c>
      <c r="K48" s="468"/>
      <c r="L48" s="468">
        <f t="shared" si="4"/>
        <v>17086</v>
      </c>
      <c r="M48" s="471">
        <f t="shared" si="5"/>
        <v>0.0037414866179334713</v>
      </c>
      <c r="N48" s="470">
        <v>16287</v>
      </c>
      <c r="O48" s="468">
        <v>20</v>
      </c>
      <c r="P48" s="468">
        <f t="shared" si="6"/>
        <v>16307</v>
      </c>
      <c r="Q48" s="472">
        <f t="shared" si="7"/>
        <v>0.047770895934261315</v>
      </c>
    </row>
    <row r="49" spans="1:17" s="187" customFormat="1" ht="18" customHeight="1">
      <c r="A49" s="201" t="s">
        <v>257</v>
      </c>
      <c r="B49" s="200">
        <v>5112</v>
      </c>
      <c r="C49" s="196">
        <v>159</v>
      </c>
      <c r="D49" s="196">
        <f t="shared" si="0"/>
        <v>5271</v>
      </c>
      <c r="E49" s="199">
        <f t="shared" si="1"/>
        <v>0.0033895384093026787</v>
      </c>
      <c r="F49" s="197">
        <v>6139</v>
      </c>
      <c r="G49" s="196">
        <v>97</v>
      </c>
      <c r="H49" s="196">
        <f t="shared" si="2"/>
        <v>6236</v>
      </c>
      <c r="I49" s="198">
        <f t="shared" si="3"/>
        <v>-0.15474663245670306</v>
      </c>
      <c r="J49" s="197">
        <v>15379</v>
      </c>
      <c r="K49" s="196">
        <v>186</v>
      </c>
      <c r="L49" s="196">
        <f t="shared" si="4"/>
        <v>15565</v>
      </c>
      <c r="M49" s="198">
        <f t="shared" si="5"/>
        <v>0.003408418541972052</v>
      </c>
      <c r="N49" s="197">
        <v>17472</v>
      </c>
      <c r="O49" s="196">
        <v>133</v>
      </c>
      <c r="P49" s="196">
        <f t="shared" si="6"/>
        <v>17605</v>
      </c>
      <c r="Q49" s="195">
        <f t="shared" si="7"/>
        <v>-0.11587617154217555</v>
      </c>
    </row>
    <row r="50" spans="1:17" s="187" customFormat="1" ht="18" customHeight="1">
      <c r="A50" s="201" t="s">
        <v>258</v>
      </c>
      <c r="B50" s="200">
        <v>5072</v>
      </c>
      <c r="C50" s="196">
        <v>58</v>
      </c>
      <c r="D50" s="196">
        <f t="shared" si="0"/>
        <v>5130</v>
      </c>
      <c r="E50" s="199">
        <f t="shared" si="1"/>
        <v>0.0032988677745632218</v>
      </c>
      <c r="F50" s="197">
        <v>3630</v>
      </c>
      <c r="G50" s="196">
        <v>7</v>
      </c>
      <c r="H50" s="196">
        <f t="shared" si="2"/>
        <v>3637</v>
      </c>
      <c r="I50" s="198">
        <f t="shared" si="3"/>
        <v>0.41050316194665926</v>
      </c>
      <c r="J50" s="197">
        <v>15537</v>
      </c>
      <c r="K50" s="196">
        <v>112</v>
      </c>
      <c r="L50" s="196">
        <f t="shared" si="4"/>
        <v>15649</v>
      </c>
      <c r="M50" s="198">
        <f t="shared" si="5"/>
        <v>0.0034268128341356017</v>
      </c>
      <c r="N50" s="197">
        <v>12532</v>
      </c>
      <c r="O50" s="196">
        <v>55</v>
      </c>
      <c r="P50" s="196">
        <f t="shared" si="6"/>
        <v>12587</v>
      </c>
      <c r="Q50" s="195">
        <f t="shared" si="7"/>
        <v>0.24326686263605302</v>
      </c>
    </row>
    <row r="51" spans="1:17" s="187" customFormat="1" ht="18" customHeight="1">
      <c r="A51" s="201" t="s">
        <v>259</v>
      </c>
      <c r="B51" s="200">
        <v>5064</v>
      </c>
      <c r="C51" s="196">
        <v>28</v>
      </c>
      <c r="D51" s="196">
        <f t="shared" si="0"/>
        <v>5092</v>
      </c>
      <c r="E51" s="199">
        <f t="shared" si="1"/>
        <v>0.0032744317169738643</v>
      </c>
      <c r="F51" s="197">
        <v>5120</v>
      </c>
      <c r="G51" s="196">
        <v>3</v>
      </c>
      <c r="H51" s="196">
        <f t="shared" si="2"/>
        <v>5123</v>
      </c>
      <c r="I51" s="198">
        <f t="shared" si="3"/>
        <v>-0.006051141909037661</v>
      </c>
      <c r="J51" s="197">
        <v>15147</v>
      </c>
      <c r="K51" s="196">
        <v>52</v>
      </c>
      <c r="L51" s="196">
        <f t="shared" si="4"/>
        <v>15199</v>
      </c>
      <c r="M51" s="198">
        <f t="shared" si="5"/>
        <v>0.0033282719832594424</v>
      </c>
      <c r="N51" s="197">
        <v>14294</v>
      </c>
      <c r="O51" s="196">
        <v>11</v>
      </c>
      <c r="P51" s="196">
        <f t="shared" si="6"/>
        <v>14305</v>
      </c>
      <c r="Q51" s="195">
        <f t="shared" si="7"/>
        <v>0.06249563089828736</v>
      </c>
    </row>
    <row r="52" spans="1:17" s="187" customFormat="1" ht="18" customHeight="1">
      <c r="A52" s="201" t="s">
        <v>260</v>
      </c>
      <c r="B52" s="200">
        <v>3559</v>
      </c>
      <c r="C52" s="196">
        <v>21</v>
      </c>
      <c r="D52" s="196">
        <f t="shared" si="0"/>
        <v>3580</v>
      </c>
      <c r="E52" s="199">
        <f t="shared" si="1"/>
        <v>0.002302133846576283</v>
      </c>
      <c r="F52" s="197">
        <v>3550</v>
      </c>
      <c r="G52" s="196">
        <v>2</v>
      </c>
      <c r="H52" s="196">
        <f t="shared" si="2"/>
        <v>3552</v>
      </c>
      <c r="I52" s="198">
        <f t="shared" si="3"/>
        <v>0.007882882882882969</v>
      </c>
      <c r="J52" s="197">
        <v>9119</v>
      </c>
      <c r="K52" s="196">
        <v>21</v>
      </c>
      <c r="L52" s="196">
        <f t="shared" si="4"/>
        <v>9140</v>
      </c>
      <c r="M52" s="198">
        <f t="shared" si="5"/>
        <v>0.0020014741711291075</v>
      </c>
      <c r="N52" s="197">
        <v>9329</v>
      </c>
      <c r="O52" s="196">
        <v>64</v>
      </c>
      <c r="P52" s="196">
        <f t="shared" si="6"/>
        <v>9393</v>
      </c>
      <c r="Q52" s="195">
        <f t="shared" si="7"/>
        <v>-0.02693495155967207</v>
      </c>
    </row>
    <row r="53" spans="1:17" s="187" customFormat="1" ht="18" customHeight="1">
      <c r="A53" s="466" t="s">
        <v>261</v>
      </c>
      <c r="B53" s="467">
        <v>2925</v>
      </c>
      <c r="C53" s="468">
        <v>495</v>
      </c>
      <c r="D53" s="468">
        <f t="shared" si="0"/>
        <v>3420</v>
      </c>
      <c r="E53" s="469">
        <f t="shared" si="1"/>
        <v>0.0021992451830421477</v>
      </c>
      <c r="F53" s="470">
        <v>2518</v>
      </c>
      <c r="G53" s="468">
        <v>608</v>
      </c>
      <c r="H53" s="468">
        <f t="shared" si="2"/>
        <v>3126</v>
      </c>
      <c r="I53" s="471">
        <f t="shared" si="3"/>
        <v>0.09404990403071012</v>
      </c>
      <c r="J53" s="470">
        <v>8927</v>
      </c>
      <c r="K53" s="468">
        <v>1493</v>
      </c>
      <c r="L53" s="468">
        <f t="shared" si="4"/>
        <v>10420</v>
      </c>
      <c r="M53" s="471">
        <f t="shared" si="5"/>
        <v>0.0022817681469546277</v>
      </c>
      <c r="N53" s="470">
        <v>7222</v>
      </c>
      <c r="O53" s="468">
        <v>1764</v>
      </c>
      <c r="P53" s="468">
        <f t="shared" si="6"/>
        <v>8986</v>
      </c>
      <c r="Q53" s="472">
        <f t="shared" si="7"/>
        <v>0.15958157133318496</v>
      </c>
    </row>
    <row r="54" spans="1:17" s="187" customFormat="1" ht="18" customHeight="1">
      <c r="A54" s="201" t="s">
        <v>262</v>
      </c>
      <c r="B54" s="200">
        <v>948</v>
      </c>
      <c r="C54" s="196">
        <v>2464</v>
      </c>
      <c r="D54" s="196">
        <f t="shared" si="0"/>
        <v>3412</v>
      </c>
      <c r="E54" s="199">
        <f t="shared" si="1"/>
        <v>0.002194100749865441</v>
      </c>
      <c r="F54" s="197">
        <v>1172</v>
      </c>
      <c r="G54" s="196">
        <v>3131</v>
      </c>
      <c r="H54" s="196">
        <f t="shared" si="2"/>
        <v>4303</v>
      </c>
      <c r="I54" s="198">
        <f t="shared" si="3"/>
        <v>-0.20706483848477808</v>
      </c>
      <c r="J54" s="197">
        <v>3393</v>
      </c>
      <c r="K54" s="196">
        <v>7810</v>
      </c>
      <c r="L54" s="196">
        <f t="shared" si="4"/>
        <v>11203</v>
      </c>
      <c r="M54" s="198">
        <f t="shared" si="5"/>
        <v>0.0024532292274791457</v>
      </c>
      <c r="N54" s="197">
        <v>3239</v>
      </c>
      <c r="O54" s="196">
        <v>8359</v>
      </c>
      <c r="P54" s="196">
        <f t="shared" si="6"/>
        <v>11598</v>
      </c>
      <c r="Q54" s="195">
        <f t="shared" si="7"/>
        <v>-0.034057596137265</v>
      </c>
    </row>
    <row r="55" spans="1:17" s="187" customFormat="1" ht="18" customHeight="1">
      <c r="A55" s="201" t="s">
        <v>263</v>
      </c>
      <c r="B55" s="200">
        <v>2926</v>
      </c>
      <c r="C55" s="196">
        <v>0</v>
      </c>
      <c r="D55" s="196">
        <f t="shared" si="0"/>
        <v>2926</v>
      </c>
      <c r="E55" s="199">
        <f t="shared" si="1"/>
        <v>0.001881576434380504</v>
      </c>
      <c r="F55" s="197">
        <v>3075</v>
      </c>
      <c r="G55" s="196">
        <v>8</v>
      </c>
      <c r="H55" s="196">
        <f t="shared" si="2"/>
        <v>3083</v>
      </c>
      <c r="I55" s="198">
        <f t="shared" si="3"/>
        <v>-0.050924424262082435</v>
      </c>
      <c r="J55" s="197">
        <v>8135</v>
      </c>
      <c r="K55" s="196">
        <v>85</v>
      </c>
      <c r="L55" s="196">
        <f t="shared" si="4"/>
        <v>8220</v>
      </c>
      <c r="M55" s="198">
        <f t="shared" si="5"/>
        <v>0.0018000128760045145</v>
      </c>
      <c r="N55" s="197">
        <v>9234</v>
      </c>
      <c r="O55" s="196">
        <v>86</v>
      </c>
      <c r="P55" s="196">
        <f t="shared" si="6"/>
        <v>9320</v>
      </c>
      <c r="Q55" s="195">
        <f t="shared" si="7"/>
        <v>-0.11802575107296143</v>
      </c>
    </row>
    <row r="56" spans="1:17" s="187" customFormat="1" ht="18" customHeight="1">
      <c r="A56" s="201" t="s">
        <v>264</v>
      </c>
      <c r="B56" s="200">
        <v>2793</v>
      </c>
      <c r="C56" s="196">
        <v>22</v>
      </c>
      <c r="D56" s="196">
        <f t="shared" si="0"/>
        <v>2815</v>
      </c>
      <c r="E56" s="199">
        <f t="shared" si="1"/>
        <v>0.0018101974240536977</v>
      </c>
      <c r="F56" s="197">
        <v>2707</v>
      </c>
      <c r="G56" s="196"/>
      <c r="H56" s="196">
        <f t="shared" si="2"/>
        <v>2707</v>
      </c>
      <c r="I56" s="198">
        <f t="shared" si="3"/>
        <v>0.03989656446250467</v>
      </c>
      <c r="J56" s="197">
        <v>7172</v>
      </c>
      <c r="K56" s="196">
        <v>46</v>
      </c>
      <c r="L56" s="196">
        <f t="shared" si="4"/>
        <v>7218</v>
      </c>
      <c r="M56" s="198">
        <f t="shared" si="5"/>
        <v>0.0015805952480535993</v>
      </c>
      <c r="N56" s="197">
        <v>6946</v>
      </c>
      <c r="O56" s="196"/>
      <c r="P56" s="196">
        <f t="shared" si="6"/>
        <v>6946</v>
      </c>
      <c r="Q56" s="195">
        <f t="shared" si="7"/>
        <v>0.03915922833285346</v>
      </c>
    </row>
    <row r="57" spans="1:17" s="187" customFormat="1" ht="18" customHeight="1">
      <c r="A57" s="201" t="s">
        <v>265</v>
      </c>
      <c r="B57" s="200">
        <v>1205</v>
      </c>
      <c r="C57" s="196">
        <v>965</v>
      </c>
      <c r="D57" s="196">
        <f t="shared" si="0"/>
        <v>2170</v>
      </c>
      <c r="E57" s="199">
        <f t="shared" si="1"/>
        <v>0.0013954274991817136</v>
      </c>
      <c r="F57" s="197">
        <v>1229</v>
      </c>
      <c r="G57" s="196">
        <v>1635</v>
      </c>
      <c r="H57" s="196">
        <f t="shared" si="2"/>
        <v>2864</v>
      </c>
      <c r="I57" s="198">
        <f t="shared" si="3"/>
        <v>-0.24231843575419</v>
      </c>
      <c r="J57" s="197">
        <v>4163</v>
      </c>
      <c r="K57" s="196">
        <v>3747</v>
      </c>
      <c r="L57" s="196">
        <f t="shared" si="4"/>
        <v>7910</v>
      </c>
      <c r="M57" s="198">
        <f t="shared" si="5"/>
        <v>0.0017321291787342713</v>
      </c>
      <c r="N57" s="197">
        <v>4066</v>
      </c>
      <c r="O57" s="196">
        <v>4973</v>
      </c>
      <c r="P57" s="196">
        <f t="shared" si="6"/>
        <v>9039</v>
      </c>
      <c r="Q57" s="195">
        <f t="shared" si="7"/>
        <v>-0.1249031972563337</v>
      </c>
    </row>
    <row r="58" spans="1:17" s="187" customFormat="1" ht="18" customHeight="1" thickBot="1">
      <c r="A58" s="194" t="s">
        <v>266</v>
      </c>
      <c r="B58" s="193">
        <v>146912</v>
      </c>
      <c r="C58" s="189">
        <v>37846</v>
      </c>
      <c r="D58" s="189">
        <f t="shared" si="0"/>
        <v>184758</v>
      </c>
      <c r="E58" s="192">
        <f t="shared" si="1"/>
        <v>0.11880939810774886</v>
      </c>
      <c r="F58" s="190">
        <v>121521</v>
      </c>
      <c r="G58" s="189">
        <v>32848</v>
      </c>
      <c r="H58" s="189">
        <f t="shared" si="2"/>
        <v>154369</v>
      </c>
      <c r="I58" s="191">
        <f t="shared" si="3"/>
        <v>0.19685947308073515</v>
      </c>
      <c r="J58" s="190">
        <v>442630</v>
      </c>
      <c r="K58" s="189">
        <v>108942</v>
      </c>
      <c r="L58" s="189">
        <f t="shared" si="4"/>
        <v>551572</v>
      </c>
      <c r="M58" s="191">
        <f t="shared" si="5"/>
        <v>0.12078305377658906</v>
      </c>
      <c r="N58" s="190">
        <v>370940</v>
      </c>
      <c r="O58" s="189">
        <v>98798</v>
      </c>
      <c r="P58" s="189">
        <f t="shared" si="6"/>
        <v>469738</v>
      </c>
      <c r="Q58" s="188">
        <f t="shared" si="7"/>
        <v>0.17421200754463118</v>
      </c>
    </row>
    <row r="59" ht="15" thickTop="1">
      <c r="A59" s="121" t="s">
        <v>49</v>
      </c>
    </row>
    <row r="60" ht="14.25" customHeight="1">
      <c r="A60" s="94" t="s">
        <v>48</v>
      </c>
    </row>
  </sheetData>
  <sheetProtection/>
  <mergeCells count="14">
    <mergeCell ref="B6:D6"/>
    <mergeCell ref="E6:E7"/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</mergeCells>
  <conditionalFormatting sqref="Q59:Q65536 I59:I65536 I3 Q3">
    <cfRule type="cellIs" priority="2" dxfId="92" operator="lessThan" stopIfTrue="1">
      <formula>0</formula>
    </cfRule>
  </conditionalFormatting>
  <conditionalFormatting sqref="Q8:Q58 I8:I58">
    <cfRule type="cellIs" priority="3" dxfId="92" operator="lessThan" stopIfTrue="1">
      <formula>0</formula>
    </cfRule>
    <cfRule type="cellIs" priority="4" dxfId="94" operator="greaterThanOrEqual" stopIfTrue="1">
      <formula>0</formula>
    </cfRule>
  </conditionalFormatting>
  <conditionalFormatting sqref="I5 Q5">
    <cfRule type="cellIs" priority="1" dxfId="92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Marzo 2013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2013-05-07T16:24:53Z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AEVVZYF6TF2M-634-494</vt:lpwstr>
  </property>
  <property fmtid="{D5CDD505-2E9C-101B-9397-08002B2CF9AE}" pid="3" name="_dlc_DocIdItemGuid">
    <vt:lpwstr>eaa79cf7-9d8d-4585-a728-afc0a75d101f</vt:lpwstr>
  </property>
  <property fmtid="{D5CDD505-2E9C-101B-9397-08002B2CF9AE}" pid="4" name="_dlc_DocIdUrl">
    <vt:lpwstr>http://www.aerocivil.gov.co/AAeronautica/Estadisticas/TAereo/EOperacionales/BolPubAnte/_layouts/DocIdRedir.aspx?ID=AEVVZYF6TF2M-634-494, AEVVZYF6TF2M-634-494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120.000000000000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2013</vt:lpwstr>
  </property>
  <property fmtid="{D5CDD505-2E9C-101B-9397-08002B2CF9AE}" pid="10" name="Taxis aéreos">
    <vt:lpwstr>Origen - Destino</vt:lpwstr>
  </property>
  <property fmtid="{D5CDD505-2E9C-101B-9397-08002B2CF9AE}" pid="11" name="Transporte aéreo">
    <vt:lpwstr>Transporte aéreo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